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ummary" sheetId="1" state="visible" r:id="rId3"/>
    <sheet name="Donations" sheetId="2" state="visible" r:id="rId4"/>
    <sheet name="Notes" sheetId="3" state="visible" r:id="rId5"/>
  </sheets>
  <definedNames>
    <definedName function="false" hidden="false" localSheetId="1" name="_xlnm.Print_Titles" vbProcedure="false">Donations!$4:$4</definedName>
    <definedName function="false" hidden="true" localSheetId="1" name="_xlnm._FilterDatabase" vbProcedure="false">Donations!$A$4:$L$71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<sst xmlns="http://schemas.openxmlformats.org/spreadsheetml/2006/main" count="745" uniqueCount="402">
  <si>
    <t xml:space="preserve">Donation Summary</t>
  </si>
  <si>
    <t xml:space="preserve">All figures are formulas that update from the Donations tab.</t>
  </si>
  <si>
    <t xml:space="preserve">Key Figures</t>
  </si>
  <si>
    <t xml:space="preserve">Donors Ranked by Total Given</t>
  </si>
  <si>
    <t xml:space="preserve">Total raised</t>
  </si>
  <si>
    <t xml:space="preserve">Rank</t>
  </si>
  <si>
    <t xml:space="preserve">Donor</t>
  </si>
  <si>
    <t xml:space="preserve">Gifts</t>
  </si>
  <si>
    <t xml:space="preserve">Total Given ($)</t>
  </si>
  <si>
    <t xml:space="preserve">% of Total</t>
  </si>
  <si>
    <t xml:space="preserve">Number of contributions</t>
  </si>
  <si>
    <t xml:space="preserve">James Scott</t>
  </si>
  <si>
    <t xml:space="preserve">Unique donors</t>
  </si>
  <si>
    <t xml:space="preserve">Colleen Matt</t>
  </si>
  <si>
    <t xml:space="preserve">Average contribution</t>
  </si>
  <si>
    <t xml:space="preserve">Larry Aumiller</t>
  </si>
  <si>
    <t xml:space="preserve">Median contribution</t>
  </si>
  <si>
    <t xml:space="preserve">Jean Larson</t>
  </si>
  <si>
    <t xml:space="preserve">Largest contribution</t>
  </si>
  <si>
    <t xml:space="preserve">Martha Newell</t>
  </si>
  <si>
    <t xml:space="preserve">Earliest contribution</t>
  </si>
  <si>
    <t xml:space="preserve">Mike Kadas</t>
  </si>
  <si>
    <t xml:space="preserve">Latest contribution</t>
  </si>
  <si>
    <t xml:space="preserve">Daniel Kemmis</t>
  </si>
  <si>
    <t xml:space="preserve">Share from out-of-state donors</t>
  </si>
  <si>
    <t xml:space="preserve">Mike Halligan</t>
  </si>
  <si>
    <t xml:space="preserve">Bob Brown</t>
  </si>
  <si>
    <t xml:space="preserve">Carol Marino</t>
  </si>
  <si>
    <t xml:space="preserve">By Month</t>
  </si>
  <si>
    <t xml:space="preserve">Mary Williams</t>
  </si>
  <si>
    <t xml:space="preserve">Month</t>
  </si>
  <si>
    <t xml:space="preserve">Contributions</t>
  </si>
  <si>
    <t xml:space="preserve">Total ($)</t>
  </si>
  <si>
    <t xml:space="preserve">Janet Guffin</t>
  </si>
  <si>
    <t xml:space="preserve">Frank Garner</t>
  </si>
  <si>
    <t xml:space="preserve">Geoffrey Badenoch</t>
  </si>
  <si>
    <t xml:space="preserve">John Sommers-Flanagan</t>
  </si>
  <si>
    <t xml:space="preserve">Julie Kirkland</t>
  </si>
  <si>
    <t xml:space="preserve">Mae Nan Ellingson</t>
  </si>
  <si>
    <t xml:space="preserve">Marc Racicot</t>
  </si>
  <si>
    <t xml:space="preserve">Ed Corrigan</t>
  </si>
  <si>
    <t xml:space="preserve">Total</t>
  </si>
  <si>
    <t xml:space="preserve">Geralyn Burton</t>
  </si>
  <si>
    <t xml:space="preserve">Gwen Jones</t>
  </si>
  <si>
    <t xml:space="preserve">Joel Krautter</t>
  </si>
  <si>
    <t xml:space="preserve">By Contribution Size</t>
  </si>
  <si>
    <t xml:space="preserve">Jon Sesso</t>
  </si>
  <si>
    <t xml:space="preserve">Size</t>
  </si>
  <si>
    <t xml:space="preserve">Larry Shadow</t>
  </si>
  <si>
    <t xml:space="preserve">Under $100</t>
  </si>
  <si>
    <t xml:space="preserve">Nora Palugod</t>
  </si>
  <si>
    <t xml:space="preserve">$100 – $249</t>
  </si>
  <si>
    <t xml:space="preserve">Theodore Mathis</t>
  </si>
  <si>
    <t xml:space="preserve">$250 – $999</t>
  </si>
  <si>
    <t xml:space="preserve">William Schwanke</t>
  </si>
  <si>
    <t xml:space="preserve">$1,000 – $4,999</t>
  </si>
  <si>
    <t xml:space="preserve">Greg Tollefson</t>
  </si>
  <si>
    <t xml:space="preserve">$5,000 and over</t>
  </si>
  <si>
    <t xml:space="preserve">John Brock</t>
  </si>
  <si>
    <t xml:space="preserve">Adam Hagenston</t>
  </si>
  <si>
    <t xml:space="preserve">Bill Milton</t>
  </si>
  <si>
    <t xml:space="preserve">Brigitta Lee</t>
  </si>
  <si>
    <t xml:space="preserve">By State</t>
  </si>
  <si>
    <t xml:space="preserve">Carol Donaldson</t>
  </si>
  <si>
    <t xml:space="preserve">State</t>
  </si>
  <si>
    <t xml:space="preserve">Charles Stearns</t>
  </si>
  <si>
    <t xml:space="preserve">MT</t>
  </si>
  <si>
    <t xml:space="preserve">Charles Tooley</t>
  </si>
  <si>
    <t xml:space="preserve">NJ</t>
  </si>
  <si>
    <t xml:space="preserve">Cherie Russell</t>
  </si>
  <si>
    <t xml:space="preserve">CO</t>
  </si>
  <si>
    <t xml:space="preserve">Cindy Younkin</t>
  </si>
  <si>
    <t xml:space="preserve">MA</t>
  </si>
  <si>
    <t xml:space="preserve">Claire Baiz</t>
  </si>
  <si>
    <t xml:space="preserve">N/A</t>
  </si>
  <si>
    <t xml:space="preserve">Dean A. Blomquist</t>
  </si>
  <si>
    <t xml:space="preserve">Helen McCarty</t>
  </si>
  <si>
    <t xml:space="preserve">Jerry Dirnberger</t>
  </si>
  <si>
    <t xml:space="preserve">JoAnne Foley</t>
  </si>
  <si>
    <t xml:space="preserve">Jon Redlin</t>
  </si>
  <si>
    <t xml:space="preserve">Karen Shankle Dooley</t>
  </si>
  <si>
    <t xml:space="preserve">Larry McCrae</t>
  </si>
  <si>
    <t xml:space="preserve">Mark Peterson</t>
  </si>
  <si>
    <t xml:space="preserve">Michael Rubich</t>
  </si>
  <si>
    <t xml:space="preserve">Phil Campbell</t>
  </si>
  <si>
    <t xml:space="preserve">Richard Drake</t>
  </si>
  <si>
    <t xml:space="preserve">Steve McArthur</t>
  </si>
  <si>
    <t xml:space="preserve">Sue Brownlow</t>
  </si>
  <si>
    <t xml:space="preserve">Susan Burch</t>
  </si>
  <si>
    <t xml:space="preserve">Thomas Lee</t>
  </si>
  <si>
    <t xml:space="preserve">Todd Eliason</t>
  </si>
  <si>
    <t xml:space="preserve">William Mendenhall</t>
  </si>
  <si>
    <t xml:space="preserve">Susan Hay Patrick</t>
  </si>
  <si>
    <t xml:space="preserve">Brian Bechtold</t>
  </si>
  <si>
    <t xml:space="preserve">Frank Grady</t>
  </si>
  <si>
    <t xml:space="preserve">Gail Stevens</t>
  </si>
  <si>
    <t xml:space="preserve">Kathy Mehring</t>
  </si>
  <si>
    <t xml:space="preserve">Kirk Miller</t>
  </si>
  <si>
    <t xml:space="preserve">Mary Hoag</t>
  </si>
  <si>
    <t xml:space="preserve">Mary McClelland</t>
  </si>
  <si>
    <t xml:space="preserve">Susan Ridgeway</t>
  </si>
  <si>
    <t xml:space="preserve">Check: donor totals match Donations total</t>
  </si>
  <si>
    <t xml:space="preserve">Campaign Contributions Received</t>
  </si>
  <si>
    <t xml:space="preserve">Source: BeyondPartScheduleC4A.csv (Schedule C-4A) — all contributions, sorted by date paid. Use the filter arrows on row 4 to sort or filter.</t>
  </si>
  <si>
    <t xml:space="preserve">Date Paid</t>
  </si>
  <si>
    <t xml:space="preserve">Last Name</t>
  </si>
  <si>
    <t xml:space="preserve">First Name</t>
  </si>
  <si>
    <t xml:space="preserve">Street Address</t>
  </si>
  <si>
    <t xml:space="preserve">City</t>
  </si>
  <si>
    <t xml:space="preserve">ZIP</t>
  </si>
  <si>
    <t xml:space="preserve">Occupation</t>
  </si>
  <si>
    <t xml:space="preserve">Employer</t>
  </si>
  <si>
    <t xml:space="preserve">Amount ($)</t>
  </si>
  <si>
    <t xml:space="preserve">Notes</t>
  </si>
  <si>
    <t xml:space="preserve">Matt</t>
  </si>
  <si>
    <t xml:space="preserve">Colleen</t>
  </si>
  <si>
    <t xml:space="preserve">2805 Winding Trails Dr</t>
  </si>
  <si>
    <t xml:space="preserve">Missoula</t>
  </si>
  <si>
    <t xml:space="preserve">59802</t>
  </si>
  <si>
    <t xml:space="preserve">Consulting Writer</t>
  </si>
  <si>
    <t xml:space="preserve">U.S. Fish &amp; Wildlife</t>
  </si>
  <si>
    <t xml:space="preserve">Larson</t>
  </si>
  <si>
    <t xml:space="preserve">Jean</t>
  </si>
  <si>
    <t xml:space="preserve">521 Hartman St Apt 10</t>
  </si>
  <si>
    <t xml:space="preserve">Retired</t>
  </si>
  <si>
    <t xml:space="preserve">Halligan</t>
  </si>
  <si>
    <t xml:space="preserve">Mike</t>
  </si>
  <si>
    <t xml:space="preserve">1705 Cypress Ct</t>
  </si>
  <si>
    <t xml:space="preserve">59801</t>
  </si>
  <si>
    <t xml:space="preserve">Palugod</t>
  </si>
  <si>
    <t xml:space="preserve">Nora</t>
  </si>
  <si>
    <t xml:space="preserve">136 E Mourning Dove Way</t>
  </si>
  <si>
    <t xml:space="preserve">Galloway</t>
  </si>
  <si>
    <t xml:space="preserve">08205</t>
  </si>
  <si>
    <t xml:space="preserve">Professor</t>
  </si>
  <si>
    <t xml:space="preserve">Richard Stockton College of NJ</t>
  </si>
  <si>
    <t xml:space="preserve">Aumiller</t>
  </si>
  <si>
    <t xml:space="preserve">Larry</t>
  </si>
  <si>
    <t xml:space="preserve">Kemmis</t>
  </si>
  <si>
    <t xml:space="preserve">Daniel</t>
  </si>
  <si>
    <t xml:space="preserve">Brock</t>
  </si>
  <si>
    <t xml:space="preserve">John</t>
  </si>
  <si>
    <t xml:space="preserve">875 Wyoming St Ste 206</t>
  </si>
  <si>
    <t xml:space="preserve">Stevens</t>
  </si>
  <si>
    <t xml:space="preserve">Gail</t>
  </si>
  <si>
    <t xml:space="preserve">5 Orchard Cir</t>
  </si>
  <si>
    <t xml:space="preserve">Marblehead</t>
  </si>
  <si>
    <t xml:space="preserve">01946</t>
  </si>
  <si>
    <t xml:space="preserve">Engagement Director</t>
  </si>
  <si>
    <t xml:space="preserve">Clifton Larson Allen</t>
  </si>
  <si>
    <t xml:space="preserve">Drake</t>
  </si>
  <si>
    <t xml:space="preserve">Richard</t>
  </si>
  <si>
    <t xml:space="preserve">2527 South Hills Dr.</t>
  </si>
  <si>
    <t xml:space="preserve">59803</t>
  </si>
  <si>
    <t xml:space="preserve">History Professor</t>
  </si>
  <si>
    <t xml:space="preserve">University of Montana</t>
  </si>
  <si>
    <t xml:space="preserve">Hay Patrick</t>
  </si>
  <si>
    <t xml:space="preserve">Susan</t>
  </si>
  <si>
    <t xml:space="preserve">115 A Amber Ct</t>
  </si>
  <si>
    <t xml:space="preserve">Executive Director</t>
  </si>
  <si>
    <t xml:space="preserve">United Way of Missoula</t>
  </si>
  <si>
    <t xml:space="preserve">Badenoch</t>
  </si>
  <si>
    <t xml:space="preserve">Geoffrey</t>
  </si>
  <si>
    <t xml:space="preserve">336 S 5th St E</t>
  </si>
  <si>
    <t xml:space="preserve">Scott</t>
  </si>
  <si>
    <t xml:space="preserve">James</t>
  </si>
  <si>
    <t xml:space="preserve">PO Box 7113</t>
  </si>
  <si>
    <t xml:space="preserve">Billings</t>
  </si>
  <si>
    <t xml:space="preserve">59103</t>
  </si>
  <si>
    <t xml:space="preserve">Brown</t>
  </si>
  <si>
    <t xml:space="preserve">Bob</t>
  </si>
  <si>
    <t xml:space="preserve">333 Cougar Trl</t>
  </si>
  <si>
    <t xml:space="preserve">Whitefish</t>
  </si>
  <si>
    <t xml:space="preserve">59937</t>
  </si>
  <si>
    <t xml:space="preserve">Tooley</t>
  </si>
  <si>
    <t xml:space="preserve">Charles</t>
  </si>
  <si>
    <t xml:space="preserve">4048 Palisades Park Dr</t>
  </si>
  <si>
    <t xml:space="preserve">59106</t>
  </si>
  <si>
    <t xml:space="preserve">President</t>
  </si>
  <si>
    <t xml:space="preserve">Tooley Communications</t>
  </si>
  <si>
    <t xml:space="preserve">Tollefson</t>
  </si>
  <si>
    <t xml:space="preserve">Greg</t>
  </si>
  <si>
    <t xml:space="preserve">634 E Kent</t>
  </si>
  <si>
    <t xml:space="preserve">Conservation Director</t>
  </si>
  <si>
    <t xml:space="preserve">Five Valleys Land Trust</t>
  </si>
  <si>
    <t xml:space="preserve">McArthur</t>
  </si>
  <si>
    <t xml:space="preserve">Steve</t>
  </si>
  <si>
    <t xml:space="preserve">3406 W Central Ave</t>
  </si>
  <si>
    <t xml:space="preserve">59804</t>
  </si>
  <si>
    <t xml:space="preserve">McArthur Consulting</t>
  </si>
  <si>
    <t xml:space="preserve">Kadas</t>
  </si>
  <si>
    <t xml:space="preserve">922 Taylor St.</t>
  </si>
  <si>
    <t xml:space="preserve">Newell</t>
  </si>
  <si>
    <t xml:space="preserve">Martha</t>
  </si>
  <si>
    <t xml:space="preserve">922 Taylor St</t>
  </si>
  <si>
    <t xml:space="preserve">Guffin</t>
  </si>
  <si>
    <t xml:space="preserve">Janet</t>
  </si>
  <si>
    <t xml:space="preserve">215 Strand Ave</t>
  </si>
  <si>
    <t xml:space="preserve">Baiz</t>
  </si>
  <si>
    <t xml:space="preserve">Claire</t>
  </si>
  <si>
    <t xml:space="preserve">1409 4th Ave S</t>
  </si>
  <si>
    <t xml:space="preserve">Great Falls</t>
  </si>
  <si>
    <t xml:space="preserve">59405</t>
  </si>
  <si>
    <t xml:space="preserve">Freelance Writer</t>
  </si>
  <si>
    <t xml:space="preserve">self</t>
  </si>
  <si>
    <t xml:space="preserve">Lee</t>
  </si>
  <si>
    <t xml:space="preserve">Brigitta</t>
  </si>
  <si>
    <t xml:space="preserve">20 Russell Park West</t>
  </si>
  <si>
    <t xml:space="preserve">Associate Director of Admissions Operations</t>
  </si>
  <si>
    <t xml:space="preserve">Grady</t>
  </si>
  <si>
    <t xml:space="preserve">Frank</t>
  </si>
  <si>
    <t xml:space="preserve">Computer Systems Analyst</t>
  </si>
  <si>
    <t xml:space="preserve">No address provided in source (state shown as N/A).</t>
  </si>
  <si>
    <t xml:space="preserve">Milton</t>
  </si>
  <si>
    <t xml:space="preserve">Bill</t>
  </si>
  <si>
    <t xml:space="preserve">PO Box 629</t>
  </si>
  <si>
    <t xml:space="preserve">Roundup</t>
  </si>
  <si>
    <t xml:space="preserve">59072</t>
  </si>
  <si>
    <t xml:space="preserve">Rancher</t>
  </si>
  <si>
    <t xml:space="preserve">Milton Ranch, LLC</t>
  </si>
  <si>
    <t xml:space="preserve">Garner</t>
  </si>
  <si>
    <t xml:space="preserve">P.O. Box 151</t>
  </si>
  <si>
    <t xml:space="preserve">Kalispell</t>
  </si>
  <si>
    <t xml:space="preserve">59903</t>
  </si>
  <si>
    <t xml:space="preserve">Security Consultant</t>
  </si>
  <si>
    <t xml:space="preserve">Frank Garner Consulting</t>
  </si>
  <si>
    <t xml:space="preserve">Krautter</t>
  </si>
  <si>
    <t xml:space="preserve">Joel</t>
  </si>
  <si>
    <t xml:space="preserve">27 Shiloh Rd</t>
  </si>
  <si>
    <t xml:space="preserve">Attorney</t>
  </si>
  <si>
    <t xml:space="preserve">Netzer Krautter Law Firm</t>
  </si>
  <si>
    <t xml:space="preserve">Hoag</t>
  </si>
  <si>
    <t xml:space="preserve">Mary</t>
  </si>
  <si>
    <t xml:space="preserve">1440 Clarkia Ln</t>
  </si>
  <si>
    <t xml:space="preserve">Marino</t>
  </si>
  <si>
    <t xml:space="preserve">Carol</t>
  </si>
  <si>
    <t xml:space="preserve">5123 Clearview Way</t>
  </si>
  <si>
    <t xml:space="preserve">Thomas</t>
  </si>
  <si>
    <t xml:space="preserve">429 Dearborn</t>
  </si>
  <si>
    <t xml:space="preserve">Sommers-Flanagan</t>
  </si>
  <si>
    <t xml:space="preserve">428 Stillwater River Rd</t>
  </si>
  <si>
    <t xml:space="preserve">Absarokee</t>
  </si>
  <si>
    <t xml:space="preserve">59001</t>
  </si>
  <si>
    <t xml:space="preserve">Counseling Professor</t>
  </si>
  <si>
    <t xml:space="preserve">Jones</t>
  </si>
  <si>
    <t xml:space="preserve">Gwen</t>
  </si>
  <si>
    <t xml:space="preserve">606 Woodford St</t>
  </si>
  <si>
    <t xml:space="preserve">Council Member</t>
  </si>
  <si>
    <t xml:space="preserve">Missoula City Council</t>
  </si>
  <si>
    <t xml:space="preserve">Ellingson</t>
  </si>
  <si>
    <t xml:space="preserve">Mae Nan</t>
  </si>
  <si>
    <t xml:space="preserve">10055 Grant Creek Rd</t>
  </si>
  <si>
    <t xml:space="preserve">59808</t>
  </si>
  <si>
    <t xml:space="preserve">Russell</t>
  </si>
  <si>
    <t xml:space="preserve">Cherie</t>
  </si>
  <si>
    <t xml:space="preserve">2761 W 106th Loop Unit C</t>
  </si>
  <si>
    <t xml:space="preserve">Westminster</t>
  </si>
  <si>
    <t xml:space="preserve">80234</t>
  </si>
  <si>
    <t xml:space="preserve">Schwanke</t>
  </si>
  <si>
    <t xml:space="preserve">William</t>
  </si>
  <si>
    <t xml:space="preserve">3845 England Blvd</t>
  </si>
  <si>
    <t xml:space="preserve">Blomquist</t>
  </si>
  <si>
    <t xml:space="preserve">Dean A.</t>
  </si>
  <si>
    <t xml:space="preserve">15 S. Barber Rd.</t>
  </si>
  <si>
    <t xml:space="preserve">Ryegate</t>
  </si>
  <si>
    <t xml:space="preserve">59074</t>
  </si>
  <si>
    <t xml:space="preserve">Brownlow</t>
  </si>
  <si>
    <t xml:space="preserve">Sue</t>
  </si>
  <si>
    <t xml:space="preserve">415 Westview Dr.</t>
  </si>
  <si>
    <t xml:space="preserve">Ridgeway</t>
  </si>
  <si>
    <t xml:space="preserve">4090 Duncan Dr</t>
  </si>
  <si>
    <t xml:space="preserve">Senior Counsel</t>
  </si>
  <si>
    <t xml:space="preserve">Hall &amp; Evans, LLC</t>
  </si>
  <si>
    <t xml:space="preserve">Racicot</t>
  </si>
  <si>
    <t xml:space="preserve">Marc</t>
  </si>
  <si>
    <t xml:space="preserve">3800 Sanders St</t>
  </si>
  <si>
    <t xml:space="preserve">Helena</t>
  </si>
  <si>
    <t xml:space="preserve">59602</t>
  </si>
  <si>
    <t xml:space="preserve">Shadow</t>
  </si>
  <si>
    <t xml:space="preserve">17341 Nighthawk</t>
  </si>
  <si>
    <t xml:space="preserve">Frenchtown</t>
  </si>
  <si>
    <t xml:space="preserve">59834</t>
  </si>
  <si>
    <t xml:space="preserve">Campbell</t>
  </si>
  <si>
    <t xml:space="preserve">Phil</t>
  </si>
  <si>
    <t xml:space="preserve">1245 Windflower Dr</t>
  </si>
  <si>
    <t xml:space="preserve">59601-5862</t>
  </si>
  <si>
    <t xml:space="preserve">Hagenston</t>
  </si>
  <si>
    <t xml:space="preserve">Adam</t>
  </si>
  <si>
    <t xml:space="preserve">8929 Susanna Dr</t>
  </si>
  <si>
    <t xml:space="preserve">59101</t>
  </si>
  <si>
    <t xml:space="preserve">Shankle Dooley</t>
  </si>
  <si>
    <t xml:space="preserve">Karen</t>
  </si>
  <si>
    <t xml:space="preserve">2119 Silver Sage Trl</t>
  </si>
  <si>
    <t xml:space="preserve">59102</t>
  </si>
  <si>
    <t xml:space="preserve">Dirnberger</t>
  </si>
  <si>
    <t xml:space="preserve">Jerry</t>
  </si>
  <si>
    <t xml:space="preserve">601 South Ave W</t>
  </si>
  <si>
    <t xml:space="preserve">First/last name were reversed in source; corrected.</t>
  </si>
  <si>
    <t xml:space="preserve">Miller</t>
  </si>
  <si>
    <t xml:space="preserve">Kirk</t>
  </si>
  <si>
    <t xml:space="preserve">1117 Saddle Dr</t>
  </si>
  <si>
    <t xml:space="preserve">59601</t>
  </si>
  <si>
    <t xml:space="preserve">Chief Executive Officer</t>
  </si>
  <si>
    <t xml:space="preserve">KJM Leadership</t>
  </si>
  <si>
    <t xml:space="preserve">Mendenhall</t>
  </si>
  <si>
    <t xml:space="preserve">2411 43rd St</t>
  </si>
  <si>
    <t xml:space="preserve">Foley</t>
  </si>
  <si>
    <t xml:space="preserve">JoAnne</t>
  </si>
  <si>
    <t xml:space="preserve">701 Bitterroot Dr</t>
  </si>
  <si>
    <t xml:space="preserve">Florence</t>
  </si>
  <si>
    <t xml:space="preserve">59833</t>
  </si>
  <si>
    <t xml:space="preserve">Peterson</t>
  </si>
  <si>
    <t xml:space="preserve">Mark</t>
  </si>
  <si>
    <t xml:space="preserve">P.O. Box 2466</t>
  </si>
  <si>
    <t xml:space="preserve">Red Lodge</t>
  </si>
  <si>
    <t xml:space="preserve">59068</t>
  </si>
  <si>
    <t xml:space="preserve">Redlin</t>
  </si>
  <si>
    <t xml:space="preserve">Jon</t>
  </si>
  <si>
    <t xml:space="preserve">33348 County Rd. 128</t>
  </si>
  <si>
    <t xml:space="preserve">Lambert</t>
  </si>
  <si>
    <t xml:space="preserve">59243</t>
  </si>
  <si>
    <t xml:space="preserve">Sesso</t>
  </si>
  <si>
    <t xml:space="preserve">811 W Galena St</t>
  </si>
  <si>
    <t xml:space="preserve">Butte</t>
  </si>
  <si>
    <t xml:space="preserve">59701</t>
  </si>
  <si>
    <t xml:space="preserve">Director of Planning</t>
  </si>
  <si>
    <t xml:space="preserve">Butte Silver Bow</t>
  </si>
  <si>
    <t xml:space="preserve">Stearns</t>
  </si>
  <si>
    <t xml:space="preserve">698 Woodwide Ln</t>
  </si>
  <si>
    <t xml:space="preserve">Williams</t>
  </si>
  <si>
    <t xml:space="preserve">265 Weber Dr</t>
  </si>
  <si>
    <t xml:space="preserve">Hamilton</t>
  </si>
  <si>
    <t xml:space="preserve">59840</t>
  </si>
  <si>
    <t xml:space="preserve">Rubich</t>
  </si>
  <si>
    <t xml:space="preserve">Michael</t>
  </si>
  <si>
    <t xml:space="preserve">204 Westlake Cir</t>
  </si>
  <si>
    <t xml:space="preserve">59105</t>
  </si>
  <si>
    <t xml:space="preserve">Bechtold</t>
  </si>
  <si>
    <t xml:space="preserve">Brian</t>
  </si>
  <si>
    <t xml:space="preserve">4035 O'Leary St B</t>
  </si>
  <si>
    <t xml:space="preserve">Burton</t>
  </si>
  <si>
    <t xml:space="preserve">Geralyn</t>
  </si>
  <si>
    <t xml:space="preserve">412 Barney St</t>
  </si>
  <si>
    <t xml:space="preserve">Corrigan</t>
  </si>
  <si>
    <t xml:space="preserve">Ed</t>
  </si>
  <si>
    <t xml:space="preserve">528 1st Ave E</t>
  </si>
  <si>
    <t xml:space="preserve">59901</t>
  </si>
  <si>
    <t xml:space="preserve">McCrae</t>
  </si>
  <si>
    <t xml:space="preserve">136 Fairway Blvd</t>
  </si>
  <si>
    <t xml:space="preserve">Donaldson</t>
  </si>
  <si>
    <t xml:space="preserve">271 Landing Ln</t>
  </si>
  <si>
    <t xml:space="preserve">Eliason</t>
  </si>
  <si>
    <t xml:space="preserve">Todd</t>
  </si>
  <si>
    <t xml:space="preserve">52 Paddock Ct</t>
  </si>
  <si>
    <t xml:space="preserve">Bozeman</t>
  </si>
  <si>
    <t xml:space="preserve">59718</t>
  </si>
  <si>
    <t xml:space="preserve">Mathis</t>
  </si>
  <si>
    <t xml:space="preserve">Theodore</t>
  </si>
  <si>
    <t xml:space="preserve">175 Antelope Ridge Rd</t>
  </si>
  <si>
    <t xml:space="preserve">Belgrade</t>
  </si>
  <si>
    <t xml:space="preserve">59714</t>
  </si>
  <si>
    <t xml:space="preserve">Mehring</t>
  </si>
  <si>
    <t xml:space="preserve">Kathy</t>
  </si>
  <si>
    <t xml:space="preserve">454 E Bitterroot Dr</t>
  </si>
  <si>
    <t xml:space="preserve">McClelland</t>
  </si>
  <si>
    <t xml:space="preserve">PO Box 77</t>
  </si>
  <si>
    <t xml:space="preserve">West Glacier</t>
  </si>
  <si>
    <t xml:space="preserve">59936</t>
  </si>
  <si>
    <t xml:space="preserve">owner</t>
  </si>
  <si>
    <t xml:space="preserve">Glacier Native Oaks Plant Nursery</t>
  </si>
  <si>
    <t xml:space="preserve">McCarty</t>
  </si>
  <si>
    <t xml:space="preserve">Helen</t>
  </si>
  <si>
    <t xml:space="preserve">1471 Star Ridge Rd</t>
  </si>
  <si>
    <t xml:space="preserve">59715</t>
  </si>
  <si>
    <t xml:space="preserve">Burch</t>
  </si>
  <si>
    <t xml:space="preserve">835 1st Ave E</t>
  </si>
  <si>
    <t xml:space="preserve">Kirkland</t>
  </si>
  <si>
    <t xml:space="preserve">Julie</t>
  </si>
  <si>
    <t xml:space="preserve">1709 Driftwood Dr</t>
  </si>
  <si>
    <t xml:space="preserve">Younkin</t>
  </si>
  <si>
    <t xml:space="preserve">Cindy</t>
  </si>
  <si>
    <t xml:space="preserve">PO Box 213</t>
  </si>
  <si>
    <t xml:space="preserve">McAllister</t>
  </si>
  <si>
    <t xml:space="preserve">59740</t>
  </si>
  <si>
    <t xml:space="preserve">TOTAL (visible rows)</t>
  </si>
  <si>
    <t xml:space="preserve">About This Workbook</t>
  </si>
  <si>
    <t xml:space="preserve">Source file</t>
  </si>
  <si>
    <t xml:space="preserve">BeyondPartScheduleC4A.csv — a pipe-delimited export of a Schedule C-4A contribution report (67 rows).</t>
  </si>
  <si>
    <t xml:space="preserve">Tabs</t>
  </si>
  <si>
    <t xml:space="preserve">Summary = totals and breakdowns · Donations = every contribution, filterable · Notes = this page.</t>
  </si>
  <si>
    <t xml:space="preserve">Cleanup applied</t>
  </si>
  <si>
    <t xml:space="preserve">Dates converted to real dates; amounts to currency; ZIP+4 merged into ZIP; first/middle/last combined into a Donor column; columns that were empty or identical in every row (entity name, purpose, refund and fundraiser fields, codes) were dropped.</t>
  </si>
  <si>
    <t xml:space="preserve">Data fix</t>
  </si>
  <si>
    <t xml:space="preserve">Row for "Jerry Dirnberger" had first and last names reversed in the source; corrected and flagged in the Donations Notes column.</t>
  </si>
  <si>
    <t xml:space="preserve">Missing data</t>
  </si>
  <si>
    <t xml:space="preserve">Frank Grady has no address in the source file; his state appears as N/A and he is excluded from the out-of-state share.</t>
  </si>
  <si>
    <t xml:space="preserve">Repeat donors</t>
  </si>
  <si>
    <t xml:space="preserve">Daniel Kemmis (2 × $2,000), James Scott ($1,000 + $25,000) and Larry Aumiller (2 × $10,000) gave more than once; the Summary tab combines their gifts. Matching is by exact name.</t>
  </si>
  <si>
    <t xml:space="preserve">Source codes</t>
  </si>
  <si>
    <t xml:space="preserve">Every row carries Contribution Type "8", Amount Type "CA" and Previous Transaction "N" in the source. They are not shown here because they do not vary; check your filing instructions for their meaning.</t>
  </si>
  <si>
    <t xml:space="preserve">Source "Total To Date"</t>
  </si>
  <si>
    <t xml:space="preserve">The source column holds each donor's running total; it agrees with the Summary tab's per-donor totals except where a donor's other gifts fall outside this file (none observed).</t>
  </si>
</sst>
</file>

<file path=xl/styles.xml><?xml version="1.0" encoding="utf-8"?>
<styleSheet xmlns="http://schemas.openxmlformats.org/spreadsheetml/2006/main">
  <numFmts count="9">
    <numFmt numFmtId="164" formatCode="General"/>
    <numFmt numFmtId="165" formatCode="\$#,##0"/>
    <numFmt numFmtId="166" formatCode="#,##0"/>
    <numFmt numFmtId="167" formatCode="0"/>
    <numFmt numFmtId="168" formatCode="0.0%"/>
    <numFmt numFmtId="169" formatCode="\$#,##0.00"/>
    <numFmt numFmtId="170" formatCode="mmm\ d&quot;, &quot;yyyy"/>
    <numFmt numFmtId="171" formatCode="mmm\ yyyy"/>
    <numFmt numFmtId="172" formatCode="@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1F3864"/>
      <name val="Arial"/>
      <family val="0"/>
      <charset val="1"/>
    </font>
    <font>
      <i val="true"/>
      <sz val="9"/>
      <color rgb="FF595959"/>
      <name val="Arial"/>
      <family val="0"/>
      <charset val="1"/>
    </font>
    <font>
      <b val="true"/>
      <sz val="12"/>
      <color rgb="FF1F3864"/>
      <name val="Arial"/>
      <family val="0"/>
      <charset val="1"/>
    </font>
    <font>
      <sz val="1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9"/>
      <name val="Arial"/>
      <family val="0"/>
      <charset val="1"/>
    </font>
    <font>
      <b val="true"/>
      <sz val="16"/>
      <color rgb="FF1F3864"/>
      <name val="Arial"/>
      <family val="0"/>
      <charset val="1"/>
    </font>
    <font>
      <i val="true"/>
      <sz val="9"/>
      <color rgb="FF7F6000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F3864"/>
        <bgColor rgb="FF333333"/>
      </patternFill>
    </fill>
    <fill>
      <patternFill patternType="solid">
        <fgColor rgb="FFD9E1F2"/>
        <bgColor rgb="FFEEF2F8"/>
      </patternFill>
    </fill>
    <fill>
      <patternFill patternType="solid">
        <fgColor rgb="FFEEF2F8"/>
        <bgColor rgb="FFFFFFFF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BFC7D5"/>
      </bottom>
      <diagonal/>
    </border>
    <border diagonalUp="false" diagonalDown="false">
      <left/>
      <right/>
      <top style="medium">
        <color rgb="FF1F3864"/>
      </top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8" fillId="2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8" fillId="2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6" fontId="9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7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7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9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9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0" fontId="9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9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1" fontId="7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6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8" fillId="2" borderId="0" xfId="0" applyFont="true" applyBorder="false" applyAlignment="true" applyProtection="false">
      <alignment horizontal="right" vertical="center" textRotation="0" wrapText="true" indent="0" shrinkToFit="false"/>
      <protection locked="true" hidden="false"/>
    </xf>
    <xf numFmtId="170" fontId="7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2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7" fillId="4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7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2" fontId="7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7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9" fillId="3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5">
    <dxf>
      <fill>
        <patternFill patternType="solid">
          <fgColor rgb="FF1F3864"/>
          <bgColor rgb="FF000000"/>
        </patternFill>
      </fill>
    </dxf>
    <dxf>
      <fill>
        <patternFill patternType="solid">
          <fgColor rgb="FFEEF2F8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7F6000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7F6000"/>
      <rgbColor rgb="FF800080"/>
      <rgbColor rgb="FF008080"/>
      <rgbColor rgb="FFBFC7D5"/>
      <rgbColor rgb="FF808080"/>
      <rgbColor rgb="FF9999FF"/>
      <rgbColor rgb="FF993366"/>
      <rgbColor rgb="FFEEF2F8"/>
      <rgbColor rgb="FFCCFFFF"/>
      <rgbColor rgb="FF660066"/>
      <rgbColor rgb="FFFF8080"/>
      <rgbColor rgb="FF0066CC"/>
      <rgbColor rgb="FFD9E1F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1F3864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7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2"/>
    <col collapsed="false" customWidth="true" hidden="false" outlineLevel="0" max="2" min="2" style="0" width="16"/>
    <col collapsed="false" customWidth="true" hidden="false" outlineLevel="0" max="3" min="3" style="0" width="14"/>
    <col collapsed="false" customWidth="true" hidden="false" outlineLevel="0" max="4" min="4" style="0" width="12"/>
    <col collapsed="false" customWidth="true" hidden="false" outlineLevel="0" max="5" min="5" style="0" width="3"/>
    <col collapsed="false" customWidth="true" hidden="false" outlineLevel="0" max="6" min="6" style="0" width="7"/>
    <col collapsed="false" customWidth="true" hidden="false" outlineLevel="0" max="7" min="7" style="0" width="28"/>
    <col collapsed="false" customWidth="true" hidden="false" outlineLevel="0" max="8" min="8" style="0" width="8"/>
    <col collapsed="false" customWidth="true" hidden="false" outlineLevel="0" max="9" min="9" style="0" width="16"/>
    <col collapsed="false" customWidth="true" hidden="false" outlineLevel="0" max="10" min="10" style="0" width="11"/>
  </cols>
  <sheetData>
    <row r="1" customFormat="false" ht="22.0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  <c r="F4" s="3" t="s">
        <v>3</v>
      </c>
    </row>
    <row r="5" customFormat="false" ht="15" hidden="false" customHeight="false" outlineLevel="0" collapsed="false">
      <c r="A5" s="4" t="s">
        <v>4</v>
      </c>
      <c r="B5" s="5" t="n">
        <f aca="false">SUM(Donations!$K$5:$K$71)</f>
        <v>104480</v>
      </c>
      <c r="F5" s="6" t="s">
        <v>5</v>
      </c>
      <c r="G5" s="7" t="s">
        <v>6</v>
      </c>
      <c r="H5" s="7" t="s">
        <v>7</v>
      </c>
      <c r="I5" s="7" t="s">
        <v>8</v>
      </c>
      <c r="J5" s="7" t="s">
        <v>9</v>
      </c>
    </row>
    <row r="6" customFormat="false" ht="15" hidden="false" customHeight="false" outlineLevel="0" collapsed="false">
      <c r="A6" s="4" t="s">
        <v>10</v>
      </c>
      <c r="B6" s="8" t="n">
        <f aca="false">COUNT(Donations!$K$5:$K$71)</f>
        <v>67</v>
      </c>
      <c r="F6" s="9" t="n">
        <v>1</v>
      </c>
      <c r="G6" s="4" t="s">
        <v>11</v>
      </c>
      <c r="H6" s="10" t="n">
        <f aca="false">COUNTIFS(Donations!$D$5:$D$71,G6)</f>
        <v>2</v>
      </c>
      <c r="I6" s="11" t="n">
        <f aca="false">SUMIFS(Donations!$K$5:$K$71,Donations!$D$5:$D$71,G6)</f>
        <v>26000</v>
      </c>
      <c r="J6" s="12" t="n">
        <f aca="false">I6/$B$5</f>
        <v>0.24885145482389</v>
      </c>
    </row>
    <row r="7" customFormat="false" ht="15" hidden="false" customHeight="false" outlineLevel="0" collapsed="false">
      <c r="A7" s="4" t="s">
        <v>12</v>
      </c>
      <c r="B7" s="8" t="n">
        <f aca="false">COUNTA(G6:G69)</f>
        <v>64</v>
      </c>
      <c r="F7" s="9" t="n">
        <v>2</v>
      </c>
      <c r="G7" s="4" t="s">
        <v>13</v>
      </c>
      <c r="H7" s="10" t="n">
        <f aca="false">COUNTIFS(Donations!$D$5:$D$71,G7)</f>
        <v>1</v>
      </c>
      <c r="I7" s="11" t="n">
        <f aca="false">SUMIFS(Donations!$K$5:$K$71,Donations!$D$5:$D$71,G7)</f>
        <v>25000</v>
      </c>
      <c r="J7" s="12" t="n">
        <f aca="false">I7/$B$5</f>
        <v>0.239280245022971</v>
      </c>
    </row>
    <row r="8" customFormat="false" ht="15" hidden="false" customHeight="false" outlineLevel="0" collapsed="false">
      <c r="A8" s="4" t="s">
        <v>14</v>
      </c>
      <c r="B8" s="13" t="n">
        <f aca="false">AVERAGE(Donations!$K$5:$K$71)</f>
        <v>1559.40298507463</v>
      </c>
      <c r="F8" s="9" t="n">
        <v>3</v>
      </c>
      <c r="G8" s="4" t="s">
        <v>15</v>
      </c>
      <c r="H8" s="10" t="n">
        <f aca="false">COUNTIFS(Donations!$D$5:$D$71,G8)</f>
        <v>2</v>
      </c>
      <c r="I8" s="11" t="n">
        <f aca="false">SUMIFS(Donations!$K$5:$K$71,Donations!$D$5:$D$71,G8)</f>
        <v>20000</v>
      </c>
      <c r="J8" s="12" t="n">
        <f aca="false">I8/$B$5</f>
        <v>0.191424196018377</v>
      </c>
    </row>
    <row r="9" customFormat="false" ht="15" hidden="false" customHeight="false" outlineLevel="0" collapsed="false">
      <c r="A9" s="4" t="s">
        <v>16</v>
      </c>
      <c r="B9" s="13" t="n">
        <f aca="false">MEDIAN(Donations!$K$5:$K$71)</f>
        <v>100</v>
      </c>
      <c r="F9" s="9" t="n">
        <v>4</v>
      </c>
      <c r="G9" s="4" t="s">
        <v>17</v>
      </c>
      <c r="H9" s="10" t="n">
        <f aca="false">COUNTIFS(Donations!$D$5:$D$71,G9)</f>
        <v>1</v>
      </c>
      <c r="I9" s="11" t="n">
        <f aca="false">SUMIFS(Donations!$K$5:$K$71,Donations!$D$5:$D$71,G9)</f>
        <v>10000</v>
      </c>
      <c r="J9" s="12" t="n">
        <f aca="false">I9/$B$5</f>
        <v>0.0957120980091884</v>
      </c>
    </row>
    <row r="10" customFormat="false" ht="15" hidden="false" customHeight="false" outlineLevel="0" collapsed="false">
      <c r="A10" s="4" t="s">
        <v>18</v>
      </c>
      <c r="B10" s="14" t="n">
        <f aca="false">MAX(Donations!$K$5:$K$71)</f>
        <v>25000</v>
      </c>
      <c r="F10" s="9" t="n">
        <v>5</v>
      </c>
      <c r="G10" s="4" t="s">
        <v>19</v>
      </c>
      <c r="H10" s="10" t="n">
        <f aca="false">COUNTIFS(Donations!$D$5:$D$71,G10)</f>
        <v>1</v>
      </c>
      <c r="I10" s="11" t="n">
        <f aca="false">SUMIFS(Donations!$K$5:$K$71,Donations!$D$5:$D$71,G10)</f>
        <v>5000</v>
      </c>
      <c r="J10" s="12" t="n">
        <f aca="false">I10/$B$5</f>
        <v>0.0478560490045942</v>
      </c>
    </row>
    <row r="11" customFormat="false" ht="15" hidden="false" customHeight="false" outlineLevel="0" collapsed="false">
      <c r="A11" s="4" t="s">
        <v>20</v>
      </c>
      <c r="B11" s="15" t="n">
        <f aca="false">MIN(Donations!$A$5:$A$71)</f>
        <v>45936</v>
      </c>
      <c r="F11" s="9" t="n">
        <v>6</v>
      </c>
      <c r="G11" s="4" t="s">
        <v>21</v>
      </c>
      <c r="H11" s="10" t="n">
        <f aca="false">COUNTIFS(Donations!$D$5:$D$71,G11)</f>
        <v>1</v>
      </c>
      <c r="I11" s="11" t="n">
        <f aca="false">SUMIFS(Donations!$K$5:$K$71,Donations!$D$5:$D$71,G11)</f>
        <v>5000</v>
      </c>
      <c r="J11" s="12" t="n">
        <f aca="false">I11/$B$5</f>
        <v>0.0478560490045942</v>
      </c>
    </row>
    <row r="12" customFormat="false" ht="15" hidden="false" customHeight="false" outlineLevel="0" collapsed="false">
      <c r="A12" s="4" t="s">
        <v>22</v>
      </c>
      <c r="B12" s="15" t="n">
        <f aca="false">MAX(Donations!$A$5:$A$71)</f>
        <v>46133</v>
      </c>
      <c r="F12" s="9" t="n">
        <v>7</v>
      </c>
      <c r="G12" s="4" t="s">
        <v>23</v>
      </c>
      <c r="H12" s="10" t="n">
        <f aca="false">COUNTIFS(Donations!$D$5:$D$71,G12)</f>
        <v>2</v>
      </c>
      <c r="I12" s="11" t="n">
        <f aca="false">SUMIFS(Donations!$K$5:$K$71,Donations!$D$5:$D$71,G12)</f>
        <v>4000</v>
      </c>
      <c r="J12" s="12" t="n">
        <f aca="false">I12/$B$5</f>
        <v>0.0382848392036753</v>
      </c>
    </row>
    <row r="13" customFormat="false" ht="15" hidden="false" customHeight="false" outlineLevel="0" collapsed="false">
      <c r="A13" s="4" t="s">
        <v>24</v>
      </c>
      <c r="B13" s="16" t="n">
        <f aca="false">SUMIFS(Donations!$K$5:$K$71,Donations!$G$5:$G$71,"&lt;&gt;MT",Donations!$G$5:$G$71,"&lt;&gt;N/A")/SUM(Donations!$K$5:$K$71)</f>
        <v>0.00334992343032159</v>
      </c>
      <c r="F13" s="9" t="n">
        <v>8</v>
      </c>
      <c r="G13" s="4" t="s">
        <v>25</v>
      </c>
      <c r="H13" s="10" t="n">
        <f aca="false">COUNTIFS(Donations!$D$5:$D$71,G13)</f>
        <v>1</v>
      </c>
      <c r="I13" s="11" t="n">
        <f aca="false">SUMIFS(Donations!$K$5:$K$71,Donations!$D$5:$D$71,G13)</f>
        <v>1000</v>
      </c>
      <c r="J13" s="12" t="n">
        <f aca="false">I13/$B$5</f>
        <v>0.00957120980091884</v>
      </c>
    </row>
    <row r="14" customFormat="false" ht="15" hidden="false" customHeight="false" outlineLevel="0" collapsed="false">
      <c r="F14" s="9" t="n">
        <v>9</v>
      </c>
      <c r="G14" s="4" t="s">
        <v>26</v>
      </c>
      <c r="H14" s="10" t="n">
        <f aca="false">COUNTIFS(Donations!$D$5:$D$71,G14)</f>
        <v>1</v>
      </c>
      <c r="I14" s="11" t="n">
        <f aca="false">SUMIFS(Donations!$K$5:$K$71,Donations!$D$5:$D$71,G14)</f>
        <v>500</v>
      </c>
      <c r="J14" s="12" t="n">
        <f aca="false">I14/$B$5</f>
        <v>0.00478560490045942</v>
      </c>
    </row>
    <row r="15" customFormat="false" ht="15" hidden="false" customHeight="false" outlineLevel="0" collapsed="false">
      <c r="F15" s="9" t="n">
        <v>10</v>
      </c>
      <c r="G15" s="4" t="s">
        <v>27</v>
      </c>
      <c r="H15" s="10" t="n">
        <f aca="false">COUNTIFS(Donations!$D$5:$D$71,G15)</f>
        <v>1</v>
      </c>
      <c r="I15" s="11" t="n">
        <f aca="false">SUMIFS(Donations!$K$5:$K$71,Donations!$D$5:$D$71,G15)</f>
        <v>500</v>
      </c>
      <c r="J15" s="12" t="n">
        <f aca="false">I15/$B$5</f>
        <v>0.00478560490045942</v>
      </c>
    </row>
    <row r="16" customFormat="false" ht="15" hidden="false" customHeight="false" outlineLevel="0" collapsed="false">
      <c r="A16" s="3" t="s">
        <v>28</v>
      </c>
      <c r="F16" s="9" t="n">
        <v>11</v>
      </c>
      <c r="G16" s="4" t="s">
        <v>29</v>
      </c>
      <c r="H16" s="10" t="n">
        <f aca="false">COUNTIFS(Donations!$D$5:$D$71,G16)</f>
        <v>1</v>
      </c>
      <c r="I16" s="11" t="n">
        <f aca="false">SUMIFS(Donations!$K$5:$K$71,Donations!$D$5:$D$71,G16)</f>
        <v>500</v>
      </c>
      <c r="J16" s="12" t="n">
        <f aca="false">I16/$B$5</f>
        <v>0.00478560490045942</v>
      </c>
    </row>
    <row r="17" customFormat="false" ht="15" hidden="false" customHeight="false" outlineLevel="0" collapsed="false">
      <c r="A17" s="6" t="s">
        <v>30</v>
      </c>
      <c r="B17" s="7" t="s">
        <v>31</v>
      </c>
      <c r="C17" s="7" t="s">
        <v>32</v>
      </c>
      <c r="D17" s="7" t="s">
        <v>9</v>
      </c>
      <c r="F17" s="9" t="n">
        <v>12</v>
      </c>
      <c r="G17" s="4" t="s">
        <v>33</v>
      </c>
      <c r="H17" s="10" t="n">
        <f aca="false">COUNTIFS(Donations!$D$5:$D$71,G17)</f>
        <v>1</v>
      </c>
      <c r="I17" s="11" t="n">
        <f aca="false">SUMIFS(Donations!$K$5:$K$71,Donations!$D$5:$D$71,G17)</f>
        <v>300</v>
      </c>
      <c r="J17" s="12" t="n">
        <f aca="false">I17/$B$5</f>
        <v>0.00287136294027565</v>
      </c>
    </row>
    <row r="18" customFormat="false" ht="15" hidden="false" customHeight="false" outlineLevel="0" collapsed="false">
      <c r="A18" s="17" t="n">
        <v>45931</v>
      </c>
      <c r="B18" s="18" t="n">
        <f aca="false">COUNTIFS(Donations!$A$5:$A$71,"&gt;="&amp;A18,Donations!$A$5:$A$71,"&lt;"&amp;EDATE(A18,1))</f>
        <v>1</v>
      </c>
      <c r="C18" s="11" t="n">
        <f aca="false">SUMIFS(Donations!$K$5:$K$71,Donations!$A$5:$A$71,"&gt;="&amp;A18,Donations!$A$5:$A$71,"&lt;"&amp;EDATE(A18,1))</f>
        <v>25000</v>
      </c>
      <c r="D18" s="12" t="n">
        <f aca="false">C18/$B$5</f>
        <v>0.239280245022971</v>
      </c>
      <c r="F18" s="9" t="n">
        <v>13</v>
      </c>
      <c r="G18" s="4" t="s">
        <v>34</v>
      </c>
      <c r="H18" s="10" t="n">
        <f aca="false">COUNTIFS(Donations!$D$5:$D$71,G18)</f>
        <v>1</v>
      </c>
      <c r="I18" s="11" t="n">
        <f aca="false">SUMIFS(Donations!$K$5:$K$71,Donations!$D$5:$D$71,G18)</f>
        <v>250</v>
      </c>
      <c r="J18" s="12" t="n">
        <f aca="false">I18/$B$5</f>
        <v>0.00239280245022971</v>
      </c>
    </row>
    <row r="19" customFormat="false" ht="15" hidden="false" customHeight="false" outlineLevel="0" collapsed="false">
      <c r="A19" s="17" t="n">
        <v>45962</v>
      </c>
      <c r="B19" s="18" t="n">
        <f aca="false">COUNTIFS(Donations!$A$5:$A$71,"&gt;="&amp;A19,Donations!$A$5:$A$71,"&lt;"&amp;EDATE(A19,1))</f>
        <v>1</v>
      </c>
      <c r="C19" s="11" t="n">
        <f aca="false">SUMIFS(Donations!$K$5:$K$71,Donations!$A$5:$A$71,"&gt;="&amp;A19,Donations!$A$5:$A$71,"&lt;"&amp;EDATE(A19,1))</f>
        <v>10000</v>
      </c>
      <c r="D19" s="12" t="n">
        <f aca="false">C19/$B$5</f>
        <v>0.0957120980091884</v>
      </c>
      <c r="F19" s="9" t="n">
        <v>14</v>
      </c>
      <c r="G19" s="4" t="s">
        <v>35</v>
      </c>
      <c r="H19" s="10" t="n">
        <f aca="false">COUNTIFS(Donations!$D$5:$D$71,G19)</f>
        <v>1</v>
      </c>
      <c r="I19" s="11" t="n">
        <f aca="false">SUMIFS(Donations!$K$5:$K$71,Donations!$D$5:$D$71,G19)</f>
        <v>250</v>
      </c>
      <c r="J19" s="12" t="n">
        <f aca="false">I19/$B$5</f>
        <v>0.00239280245022971</v>
      </c>
    </row>
    <row r="20" customFormat="false" ht="15" hidden="false" customHeight="false" outlineLevel="0" collapsed="false">
      <c r="A20" s="17" t="n">
        <v>45992</v>
      </c>
      <c r="B20" s="18" t="n">
        <f aca="false">COUNTIFS(Donations!$A$5:$A$71,"&gt;="&amp;A20,Donations!$A$5:$A$71,"&lt;"&amp;EDATE(A20,1))</f>
        <v>9</v>
      </c>
      <c r="C20" s="11" t="n">
        <f aca="false">SUMIFS(Donations!$K$5:$K$71,Donations!$A$5:$A$71,"&gt;="&amp;A20,Donations!$A$5:$A$71,"&lt;"&amp;EDATE(A20,1))</f>
        <v>13830</v>
      </c>
      <c r="D20" s="12" t="n">
        <f aca="false">C20/$B$5</f>
        <v>0.132369831546708</v>
      </c>
      <c r="F20" s="9" t="n">
        <v>15</v>
      </c>
      <c r="G20" s="4" t="s">
        <v>36</v>
      </c>
      <c r="H20" s="10" t="n">
        <f aca="false">COUNTIFS(Donations!$D$5:$D$71,G20)</f>
        <v>1</v>
      </c>
      <c r="I20" s="11" t="n">
        <f aca="false">SUMIFS(Donations!$K$5:$K$71,Donations!$D$5:$D$71,G20)</f>
        <v>250</v>
      </c>
      <c r="J20" s="12" t="n">
        <f aca="false">I20/$B$5</f>
        <v>0.00239280245022971</v>
      </c>
    </row>
    <row r="21" customFormat="false" ht="15" hidden="false" customHeight="false" outlineLevel="0" collapsed="false">
      <c r="A21" s="17" t="n">
        <v>46023</v>
      </c>
      <c r="B21" s="18" t="n">
        <f aca="false">COUNTIFS(Donations!$A$5:$A$71,"&gt;="&amp;A21,Donations!$A$5:$A$71,"&lt;"&amp;EDATE(A21,1))</f>
        <v>14</v>
      </c>
      <c r="C21" s="11" t="n">
        <f aca="false">SUMIFS(Donations!$K$5:$K$71,Donations!$A$5:$A$71,"&gt;="&amp;A21,Donations!$A$5:$A$71,"&lt;"&amp;EDATE(A21,1))</f>
        <v>12950</v>
      </c>
      <c r="D21" s="12" t="n">
        <f aca="false">C21/$B$5</f>
        <v>0.123947166921899</v>
      </c>
      <c r="F21" s="9" t="n">
        <v>16</v>
      </c>
      <c r="G21" s="4" t="s">
        <v>37</v>
      </c>
      <c r="H21" s="10" t="n">
        <f aca="false">COUNTIFS(Donations!$D$5:$D$71,G21)</f>
        <v>1</v>
      </c>
      <c r="I21" s="11" t="n">
        <f aca="false">SUMIFS(Donations!$K$5:$K$71,Donations!$D$5:$D$71,G21)</f>
        <v>250</v>
      </c>
      <c r="J21" s="12" t="n">
        <f aca="false">I21/$B$5</f>
        <v>0.00239280245022971</v>
      </c>
    </row>
    <row r="22" customFormat="false" ht="15" hidden="false" customHeight="false" outlineLevel="0" collapsed="false">
      <c r="A22" s="17" t="n">
        <v>46054</v>
      </c>
      <c r="B22" s="18" t="n">
        <f aca="false">COUNTIFS(Donations!$A$5:$A$71,"&gt;="&amp;A22,Donations!$A$5:$A$71,"&lt;"&amp;EDATE(A22,1))</f>
        <v>7</v>
      </c>
      <c r="C22" s="11" t="n">
        <f aca="false">SUMIFS(Donations!$K$5:$K$71,Donations!$A$5:$A$71,"&gt;="&amp;A22,Donations!$A$5:$A$71,"&lt;"&amp;EDATE(A22,1))</f>
        <v>13100</v>
      </c>
      <c r="D22" s="12" t="n">
        <f aca="false">C22/$B$5</f>
        <v>0.125382848392037</v>
      </c>
      <c r="F22" s="9" t="n">
        <v>17</v>
      </c>
      <c r="G22" s="4" t="s">
        <v>38</v>
      </c>
      <c r="H22" s="10" t="n">
        <f aca="false">COUNTIFS(Donations!$D$5:$D$71,G22)</f>
        <v>1</v>
      </c>
      <c r="I22" s="11" t="n">
        <f aca="false">SUMIFS(Donations!$K$5:$K$71,Donations!$D$5:$D$71,G22)</f>
        <v>250</v>
      </c>
      <c r="J22" s="12" t="n">
        <f aca="false">I22/$B$5</f>
        <v>0.00239280245022971</v>
      </c>
    </row>
    <row r="23" customFormat="false" ht="15" hidden="false" customHeight="false" outlineLevel="0" collapsed="false">
      <c r="A23" s="17" t="n">
        <v>46082</v>
      </c>
      <c r="B23" s="18" t="n">
        <f aca="false">COUNTIFS(Donations!$A$5:$A$71,"&gt;="&amp;A23,Donations!$A$5:$A$71,"&lt;"&amp;EDATE(A23,1))</f>
        <v>0</v>
      </c>
      <c r="C23" s="11" t="n">
        <f aca="false">SUMIFS(Donations!$K$5:$K$71,Donations!$A$5:$A$71,"&gt;="&amp;A23,Donations!$A$5:$A$71,"&lt;"&amp;EDATE(A23,1))</f>
        <v>0</v>
      </c>
      <c r="D23" s="12" t="n">
        <f aca="false">C23/$B$5</f>
        <v>0</v>
      </c>
      <c r="F23" s="9" t="n">
        <v>18</v>
      </c>
      <c r="G23" s="4" t="s">
        <v>39</v>
      </c>
      <c r="H23" s="10" t="n">
        <f aca="false">COUNTIFS(Donations!$D$5:$D$71,G23)</f>
        <v>1</v>
      </c>
      <c r="I23" s="11" t="n">
        <f aca="false">SUMIFS(Donations!$K$5:$K$71,Donations!$D$5:$D$71,G23)</f>
        <v>250</v>
      </c>
      <c r="J23" s="12" t="n">
        <f aca="false">I23/$B$5</f>
        <v>0.00239280245022971</v>
      </c>
    </row>
    <row r="24" customFormat="false" ht="15" hidden="false" customHeight="false" outlineLevel="0" collapsed="false">
      <c r="A24" s="17" t="n">
        <v>46113</v>
      </c>
      <c r="B24" s="18" t="n">
        <f aca="false">COUNTIFS(Donations!$A$5:$A$71,"&gt;="&amp;A24,Donations!$A$5:$A$71,"&lt;"&amp;EDATE(A24,1))</f>
        <v>35</v>
      </c>
      <c r="C24" s="11" t="n">
        <f aca="false">SUMIFS(Donations!$K$5:$K$71,Donations!$A$5:$A$71,"&gt;="&amp;A24,Donations!$A$5:$A$71,"&lt;"&amp;EDATE(A24,1))</f>
        <v>29600</v>
      </c>
      <c r="D24" s="12" t="n">
        <f aca="false">C24/$B$5</f>
        <v>0.283307810107198</v>
      </c>
      <c r="F24" s="9" t="n">
        <v>19</v>
      </c>
      <c r="G24" s="4" t="s">
        <v>40</v>
      </c>
      <c r="H24" s="10" t="n">
        <f aca="false">COUNTIFS(Donations!$D$5:$D$71,G24)</f>
        <v>1</v>
      </c>
      <c r="I24" s="11" t="n">
        <f aca="false">SUMIFS(Donations!$K$5:$K$71,Donations!$D$5:$D$71,G24)</f>
        <v>200</v>
      </c>
      <c r="J24" s="12" t="n">
        <f aca="false">I24/$B$5</f>
        <v>0.00191424196018377</v>
      </c>
    </row>
    <row r="25" customFormat="false" ht="15" hidden="false" customHeight="false" outlineLevel="0" collapsed="false">
      <c r="A25" s="19" t="s">
        <v>41</v>
      </c>
      <c r="B25" s="20" t="n">
        <f aca="false">SUM(B18:B24)</f>
        <v>67</v>
      </c>
      <c r="C25" s="21" t="n">
        <f aca="false">SUM(C18:C24)</f>
        <v>104480</v>
      </c>
      <c r="D25" s="22" t="n">
        <f aca="false">SUM(D18:D24)</f>
        <v>1</v>
      </c>
      <c r="F25" s="9" t="n">
        <v>20</v>
      </c>
      <c r="G25" s="4" t="s">
        <v>42</v>
      </c>
      <c r="H25" s="10" t="n">
        <f aca="false">COUNTIFS(Donations!$D$5:$D$71,G25)</f>
        <v>1</v>
      </c>
      <c r="I25" s="11" t="n">
        <f aca="false">SUMIFS(Donations!$K$5:$K$71,Donations!$D$5:$D$71,G25)</f>
        <v>200</v>
      </c>
      <c r="J25" s="12" t="n">
        <f aca="false">I25/$B$5</f>
        <v>0.00191424196018377</v>
      </c>
    </row>
    <row r="26" customFormat="false" ht="15" hidden="false" customHeight="false" outlineLevel="0" collapsed="false">
      <c r="F26" s="9" t="n">
        <v>21</v>
      </c>
      <c r="G26" s="4" t="s">
        <v>43</v>
      </c>
      <c r="H26" s="10" t="n">
        <f aca="false">COUNTIFS(Donations!$D$5:$D$71,G26)</f>
        <v>1</v>
      </c>
      <c r="I26" s="11" t="n">
        <f aca="false">SUMIFS(Donations!$K$5:$K$71,Donations!$D$5:$D$71,G26)</f>
        <v>200</v>
      </c>
      <c r="J26" s="12" t="n">
        <f aca="false">I26/$B$5</f>
        <v>0.00191424196018377</v>
      </c>
    </row>
    <row r="27" customFormat="false" ht="15" hidden="false" customHeight="false" outlineLevel="0" collapsed="false">
      <c r="F27" s="9" t="n">
        <v>22</v>
      </c>
      <c r="G27" s="4" t="s">
        <v>44</v>
      </c>
      <c r="H27" s="10" t="n">
        <f aca="false">COUNTIFS(Donations!$D$5:$D$71,G27)</f>
        <v>1</v>
      </c>
      <c r="I27" s="11" t="n">
        <f aca="false">SUMIFS(Donations!$K$5:$K$71,Donations!$D$5:$D$71,G27)</f>
        <v>200</v>
      </c>
      <c r="J27" s="12" t="n">
        <f aca="false">I27/$B$5</f>
        <v>0.00191424196018377</v>
      </c>
    </row>
    <row r="28" customFormat="false" ht="15" hidden="false" customHeight="false" outlineLevel="0" collapsed="false">
      <c r="A28" s="3" t="s">
        <v>45</v>
      </c>
      <c r="F28" s="9" t="n">
        <v>23</v>
      </c>
      <c r="G28" s="4" t="s">
        <v>46</v>
      </c>
      <c r="H28" s="10" t="n">
        <f aca="false">COUNTIFS(Donations!$D$5:$D$71,G28)</f>
        <v>1</v>
      </c>
      <c r="I28" s="11" t="n">
        <f aca="false">SUMIFS(Donations!$K$5:$K$71,Donations!$D$5:$D$71,G28)</f>
        <v>200</v>
      </c>
      <c r="J28" s="12" t="n">
        <f aca="false">I28/$B$5</f>
        <v>0.00191424196018377</v>
      </c>
    </row>
    <row r="29" customFormat="false" ht="15" hidden="false" customHeight="false" outlineLevel="0" collapsed="false">
      <c r="A29" s="6" t="s">
        <v>47</v>
      </c>
      <c r="B29" s="7" t="s">
        <v>31</v>
      </c>
      <c r="C29" s="7" t="s">
        <v>32</v>
      </c>
      <c r="D29" s="7" t="s">
        <v>9</v>
      </c>
      <c r="F29" s="9" t="n">
        <v>24</v>
      </c>
      <c r="G29" s="4" t="s">
        <v>48</v>
      </c>
      <c r="H29" s="10" t="n">
        <f aca="false">COUNTIFS(Donations!$D$5:$D$71,G29)</f>
        <v>1</v>
      </c>
      <c r="I29" s="11" t="n">
        <f aca="false">SUMIFS(Donations!$K$5:$K$71,Donations!$D$5:$D$71,G29)</f>
        <v>200</v>
      </c>
      <c r="J29" s="12" t="n">
        <f aca="false">I29/$B$5</f>
        <v>0.00191424196018377</v>
      </c>
    </row>
    <row r="30" customFormat="false" ht="15" hidden="false" customHeight="false" outlineLevel="0" collapsed="false">
      <c r="A30" s="4" t="s">
        <v>49</v>
      </c>
      <c r="B30" s="18" t="n">
        <f aca="false">COUNTIFS(Donations!$K$5:$K$71,"&gt;=0",Donations!$K$5:$K$71,"&lt;100")</f>
        <v>9</v>
      </c>
      <c r="C30" s="11" t="n">
        <f aca="false">SUMIFS(Donations!$K$5:$K$71,Donations!$K$5:$K$71,"&gt;=0",Donations!$K$5:$K$71,"&lt;100")</f>
        <v>480</v>
      </c>
      <c r="D30" s="12" t="n">
        <f aca="false">C30/$B$5</f>
        <v>0.00459418070444104</v>
      </c>
      <c r="F30" s="9" t="n">
        <v>25</v>
      </c>
      <c r="G30" s="4" t="s">
        <v>50</v>
      </c>
      <c r="H30" s="10" t="n">
        <f aca="false">COUNTIFS(Donations!$D$5:$D$71,G30)</f>
        <v>1</v>
      </c>
      <c r="I30" s="11" t="n">
        <f aca="false">SUMIFS(Donations!$K$5:$K$71,Donations!$D$5:$D$71,G30)</f>
        <v>200</v>
      </c>
      <c r="J30" s="12" t="n">
        <f aca="false">I30/$B$5</f>
        <v>0.00191424196018377</v>
      </c>
    </row>
    <row r="31" customFormat="false" ht="15" hidden="false" customHeight="false" outlineLevel="0" collapsed="false">
      <c r="A31" s="4" t="s">
        <v>51</v>
      </c>
      <c r="B31" s="18" t="n">
        <f aca="false">COUNTIFS(Donations!$K$5:$K$71,"&gt;=100",Donations!$K$5:$K$71,"&lt;250")</f>
        <v>37</v>
      </c>
      <c r="C31" s="11" t="n">
        <f aca="false">SUMIFS(Donations!$K$5:$K$71,Donations!$K$5:$K$71,"&gt;=100",Donations!$K$5:$K$71,"&lt;250")</f>
        <v>4700</v>
      </c>
      <c r="D31" s="12" t="n">
        <f aca="false">C31/$B$5</f>
        <v>0.0449846860643185</v>
      </c>
      <c r="F31" s="9" t="n">
        <v>26</v>
      </c>
      <c r="G31" s="4" t="s">
        <v>52</v>
      </c>
      <c r="H31" s="10" t="n">
        <f aca="false">COUNTIFS(Donations!$D$5:$D$71,G31)</f>
        <v>1</v>
      </c>
      <c r="I31" s="11" t="n">
        <f aca="false">SUMIFS(Donations!$K$5:$K$71,Donations!$D$5:$D$71,G31)</f>
        <v>200</v>
      </c>
      <c r="J31" s="12" t="n">
        <f aca="false">I31/$B$5</f>
        <v>0.00191424196018377</v>
      </c>
    </row>
    <row r="32" customFormat="false" ht="15" hidden="false" customHeight="false" outlineLevel="0" collapsed="false">
      <c r="A32" s="4" t="s">
        <v>53</v>
      </c>
      <c r="B32" s="18" t="n">
        <f aca="false">COUNTIFS(Donations!$K$5:$K$71,"&gt;=250",Donations!$K$5:$K$71,"&lt;1000")</f>
        <v>10</v>
      </c>
      <c r="C32" s="11" t="n">
        <f aca="false">SUMIFS(Donations!$K$5:$K$71,Donations!$K$5:$K$71,"&gt;=250",Donations!$K$5:$K$71,"&lt;1000")</f>
        <v>3300</v>
      </c>
      <c r="D32" s="12" t="n">
        <f aca="false">C32/$B$5</f>
        <v>0.0315849923430322</v>
      </c>
      <c r="F32" s="9" t="n">
        <v>27</v>
      </c>
      <c r="G32" s="4" t="s">
        <v>54</v>
      </c>
      <c r="H32" s="10" t="n">
        <f aca="false">COUNTIFS(Donations!$D$5:$D$71,G32)</f>
        <v>1</v>
      </c>
      <c r="I32" s="11" t="n">
        <f aca="false">SUMIFS(Donations!$K$5:$K$71,Donations!$D$5:$D$71,G32)</f>
        <v>200</v>
      </c>
      <c r="J32" s="12" t="n">
        <f aca="false">I32/$B$5</f>
        <v>0.00191424196018377</v>
      </c>
    </row>
    <row r="33" customFormat="false" ht="15" hidden="false" customHeight="false" outlineLevel="0" collapsed="false">
      <c r="A33" s="4" t="s">
        <v>55</v>
      </c>
      <c r="B33" s="18" t="n">
        <f aca="false">COUNTIFS(Donations!$K$5:$K$71,"&gt;=1000",Donations!$K$5:$K$71,"&lt;5000")</f>
        <v>4</v>
      </c>
      <c r="C33" s="11" t="n">
        <f aca="false">SUMIFS(Donations!$K$5:$K$71,Donations!$K$5:$K$71,"&gt;=1000",Donations!$K$5:$K$71,"&lt;5000")</f>
        <v>6000</v>
      </c>
      <c r="D33" s="12" t="n">
        <f aca="false">C33/$B$5</f>
        <v>0.057427258805513</v>
      </c>
      <c r="F33" s="9" t="n">
        <v>28</v>
      </c>
      <c r="G33" s="4" t="s">
        <v>56</v>
      </c>
      <c r="H33" s="10" t="n">
        <f aca="false">COUNTIFS(Donations!$D$5:$D$71,G33)</f>
        <v>1</v>
      </c>
      <c r="I33" s="11" t="n">
        <f aca="false">SUMIFS(Donations!$K$5:$K$71,Donations!$D$5:$D$71,G33)</f>
        <v>150</v>
      </c>
      <c r="J33" s="12" t="n">
        <f aca="false">I33/$B$5</f>
        <v>0.00143568147013783</v>
      </c>
    </row>
    <row r="34" customFormat="false" ht="15" hidden="false" customHeight="false" outlineLevel="0" collapsed="false">
      <c r="A34" s="4" t="s">
        <v>57</v>
      </c>
      <c r="B34" s="18" t="n">
        <f aca="false">COUNTIFS(Donations!$K$5:$K$71,"&gt;=5000",Donations!$K$5:$K$71,"&lt;1000000000")</f>
        <v>7</v>
      </c>
      <c r="C34" s="11" t="n">
        <f aca="false">SUMIFS(Donations!$K$5:$K$71,Donations!$K$5:$K$71,"&gt;=5000",Donations!$K$5:$K$71,"&lt;1000000000")</f>
        <v>90000</v>
      </c>
      <c r="D34" s="12" t="n">
        <f aca="false">C34/$B$5</f>
        <v>0.861408882082695</v>
      </c>
      <c r="F34" s="9" t="n">
        <v>29</v>
      </c>
      <c r="G34" s="4" t="s">
        <v>58</v>
      </c>
      <c r="H34" s="10" t="n">
        <f aca="false">COUNTIFS(Donations!$D$5:$D$71,G34)</f>
        <v>1</v>
      </c>
      <c r="I34" s="11" t="n">
        <f aca="false">SUMIFS(Donations!$K$5:$K$71,Donations!$D$5:$D$71,G34)</f>
        <v>150</v>
      </c>
      <c r="J34" s="12" t="n">
        <f aca="false">I34/$B$5</f>
        <v>0.00143568147013783</v>
      </c>
    </row>
    <row r="35" customFormat="false" ht="15" hidden="false" customHeight="false" outlineLevel="0" collapsed="false">
      <c r="A35" s="19" t="s">
        <v>41</v>
      </c>
      <c r="B35" s="20" t="n">
        <f aca="false">SUM(B30:B34)</f>
        <v>67</v>
      </c>
      <c r="C35" s="21" t="n">
        <f aca="false">SUM(C30:C34)</f>
        <v>104480</v>
      </c>
      <c r="D35" s="22" t="n">
        <f aca="false">SUM(D30:D34)</f>
        <v>1</v>
      </c>
      <c r="F35" s="9" t="n">
        <v>30</v>
      </c>
      <c r="G35" s="4" t="s">
        <v>59</v>
      </c>
      <c r="H35" s="10" t="n">
        <f aca="false">COUNTIFS(Donations!$D$5:$D$71,G35)</f>
        <v>1</v>
      </c>
      <c r="I35" s="11" t="n">
        <f aca="false">SUMIFS(Donations!$K$5:$K$71,Donations!$D$5:$D$71,G35)</f>
        <v>100</v>
      </c>
      <c r="J35" s="12" t="n">
        <f aca="false">I35/$B$5</f>
        <v>0.000957120980091884</v>
      </c>
    </row>
    <row r="36" customFormat="false" ht="15" hidden="false" customHeight="false" outlineLevel="0" collapsed="false">
      <c r="F36" s="9" t="n">
        <v>31</v>
      </c>
      <c r="G36" s="4" t="s">
        <v>60</v>
      </c>
      <c r="H36" s="10" t="n">
        <f aca="false">COUNTIFS(Donations!$D$5:$D$71,G36)</f>
        <v>1</v>
      </c>
      <c r="I36" s="11" t="n">
        <f aca="false">SUMIFS(Donations!$K$5:$K$71,Donations!$D$5:$D$71,G36)</f>
        <v>100</v>
      </c>
      <c r="J36" s="12" t="n">
        <f aca="false">I36/$B$5</f>
        <v>0.000957120980091884</v>
      </c>
    </row>
    <row r="37" customFormat="false" ht="15" hidden="false" customHeight="false" outlineLevel="0" collapsed="false">
      <c r="F37" s="9" t="n">
        <v>32</v>
      </c>
      <c r="G37" s="4" t="s">
        <v>61</v>
      </c>
      <c r="H37" s="10" t="n">
        <f aca="false">COUNTIFS(Donations!$D$5:$D$71,G37)</f>
        <v>1</v>
      </c>
      <c r="I37" s="11" t="n">
        <f aca="false">SUMIFS(Donations!$K$5:$K$71,Donations!$D$5:$D$71,G37)</f>
        <v>100</v>
      </c>
      <c r="J37" s="12" t="n">
        <f aca="false">I37/$B$5</f>
        <v>0.000957120980091884</v>
      </c>
    </row>
    <row r="38" customFormat="false" ht="15" hidden="false" customHeight="false" outlineLevel="0" collapsed="false">
      <c r="A38" s="3" t="s">
        <v>62</v>
      </c>
      <c r="F38" s="9" t="n">
        <v>33</v>
      </c>
      <c r="G38" s="4" t="s">
        <v>63</v>
      </c>
      <c r="H38" s="10" t="n">
        <f aca="false">COUNTIFS(Donations!$D$5:$D$71,G38)</f>
        <v>1</v>
      </c>
      <c r="I38" s="11" t="n">
        <f aca="false">SUMIFS(Donations!$K$5:$K$71,Donations!$D$5:$D$71,G38)</f>
        <v>100</v>
      </c>
      <c r="J38" s="12" t="n">
        <f aca="false">I38/$B$5</f>
        <v>0.000957120980091884</v>
      </c>
    </row>
    <row r="39" customFormat="false" ht="15" hidden="false" customHeight="false" outlineLevel="0" collapsed="false">
      <c r="A39" s="6" t="s">
        <v>64</v>
      </c>
      <c r="B39" s="7" t="s">
        <v>31</v>
      </c>
      <c r="C39" s="7" t="s">
        <v>32</v>
      </c>
      <c r="D39" s="7" t="s">
        <v>9</v>
      </c>
      <c r="F39" s="9" t="n">
        <v>34</v>
      </c>
      <c r="G39" s="4" t="s">
        <v>65</v>
      </c>
      <c r="H39" s="10" t="n">
        <f aca="false">COUNTIFS(Donations!$D$5:$D$71,G39)</f>
        <v>1</v>
      </c>
      <c r="I39" s="11" t="n">
        <f aca="false">SUMIFS(Donations!$K$5:$K$71,Donations!$D$5:$D$71,G39)</f>
        <v>100</v>
      </c>
      <c r="J39" s="12" t="n">
        <f aca="false">I39/$B$5</f>
        <v>0.000957120980091884</v>
      </c>
    </row>
    <row r="40" customFormat="false" ht="15" hidden="false" customHeight="false" outlineLevel="0" collapsed="false">
      <c r="A40" s="4" t="s">
        <v>66</v>
      </c>
      <c r="B40" s="18" t="n">
        <f aca="false">COUNTIFS(Donations!$G$5:$G$71,A40)</f>
        <v>63</v>
      </c>
      <c r="C40" s="11" t="n">
        <f aca="false">SUMIFS(Donations!$K$5:$K$71,Donations!$G$5:$G$71,A40)</f>
        <v>104080</v>
      </c>
      <c r="D40" s="12" t="n">
        <f aca="false">C40/$B$5</f>
        <v>0.996171516079633</v>
      </c>
      <c r="F40" s="9" t="n">
        <v>35</v>
      </c>
      <c r="G40" s="4" t="s">
        <v>67</v>
      </c>
      <c r="H40" s="10" t="n">
        <f aca="false">COUNTIFS(Donations!$D$5:$D$71,G40)</f>
        <v>1</v>
      </c>
      <c r="I40" s="11" t="n">
        <f aca="false">SUMIFS(Donations!$K$5:$K$71,Donations!$D$5:$D$71,G40)</f>
        <v>100</v>
      </c>
      <c r="J40" s="12" t="n">
        <f aca="false">I40/$B$5</f>
        <v>0.000957120980091884</v>
      </c>
    </row>
    <row r="41" customFormat="false" ht="15" hidden="false" customHeight="false" outlineLevel="0" collapsed="false">
      <c r="A41" s="4" t="s">
        <v>68</v>
      </c>
      <c r="B41" s="18" t="n">
        <f aca="false">COUNTIFS(Donations!$G$5:$G$71,A41)</f>
        <v>1</v>
      </c>
      <c r="C41" s="11" t="n">
        <f aca="false">SUMIFS(Donations!$K$5:$K$71,Donations!$G$5:$G$71,A41)</f>
        <v>200</v>
      </c>
      <c r="D41" s="12" t="n">
        <f aca="false">C41/$B$5</f>
        <v>0.00191424196018377</v>
      </c>
      <c r="F41" s="9" t="n">
        <v>36</v>
      </c>
      <c r="G41" s="4" t="s">
        <v>69</v>
      </c>
      <c r="H41" s="10" t="n">
        <f aca="false">COUNTIFS(Donations!$D$5:$D$71,G41)</f>
        <v>1</v>
      </c>
      <c r="I41" s="11" t="n">
        <f aca="false">SUMIFS(Donations!$K$5:$K$71,Donations!$D$5:$D$71,G41)</f>
        <v>100</v>
      </c>
      <c r="J41" s="12" t="n">
        <f aca="false">I41/$B$5</f>
        <v>0.000957120980091884</v>
      </c>
    </row>
    <row r="42" customFormat="false" ht="15" hidden="false" customHeight="false" outlineLevel="0" collapsed="false">
      <c r="A42" s="4" t="s">
        <v>70</v>
      </c>
      <c r="B42" s="18" t="n">
        <f aca="false">COUNTIFS(Donations!$G$5:$G$71,A42)</f>
        <v>1</v>
      </c>
      <c r="C42" s="11" t="n">
        <f aca="false">SUMIFS(Donations!$K$5:$K$71,Donations!$G$5:$G$71,A42)</f>
        <v>100</v>
      </c>
      <c r="D42" s="12" t="n">
        <f aca="false">C42/$B$5</f>
        <v>0.000957120980091884</v>
      </c>
      <c r="F42" s="9" t="n">
        <v>37</v>
      </c>
      <c r="G42" s="4" t="s">
        <v>71</v>
      </c>
      <c r="H42" s="10" t="n">
        <f aca="false">COUNTIFS(Donations!$D$5:$D$71,G42)</f>
        <v>1</v>
      </c>
      <c r="I42" s="11" t="n">
        <f aca="false">SUMIFS(Donations!$K$5:$K$71,Donations!$D$5:$D$71,G42)</f>
        <v>100</v>
      </c>
      <c r="J42" s="12" t="n">
        <f aca="false">I42/$B$5</f>
        <v>0.000957120980091884</v>
      </c>
    </row>
    <row r="43" customFormat="false" ht="15" hidden="false" customHeight="false" outlineLevel="0" collapsed="false">
      <c r="A43" s="4" t="s">
        <v>72</v>
      </c>
      <c r="B43" s="18" t="n">
        <f aca="false">COUNTIFS(Donations!$G$5:$G$71,A43)</f>
        <v>1</v>
      </c>
      <c r="C43" s="11" t="n">
        <f aca="false">SUMIFS(Donations!$K$5:$K$71,Donations!$G$5:$G$71,A43)</f>
        <v>50</v>
      </c>
      <c r="D43" s="12" t="n">
        <f aca="false">C43/$B$5</f>
        <v>0.000478560490045942</v>
      </c>
      <c r="F43" s="9" t="n">
        <v>38</v>
      </c>
      <c r="G43" s="4" t="s">
        <v>73</v>
      </c>
      <c r="H43" s="10" t="n">
        <f aca="false">COUNTIFS(Donations!$D$5:$D$71,G43)</f>
        <v>1</v>
      </c>
      <c r="I43" s="11" t="n">
        <f aca="false">SUMIFS(Donations!$K$5:$K$71,Donations!$D$5:$D$71,G43)</f>
        <v>100</v>
      </c>
      <c r="J43" s="12" t="n">
        <f aca="false">I43/$B$5</f>
        <v>0.000957120980091884</v>
      </c>
    </row>
    <row r="44" customFormat="false" ht="15" hidden="false" customHeight="false" outlineLevel="0" collapsed="false">
      <c r="A44" s="4" t="s">
        <v>74</v>
      </c>
      <c r="B44" s="18" t="n">
        <f aca="false">COUNTIFS(Donations!$G$5:$G$71,A44)</f>
        <v>1</v>
      </c>
      <c r="C44" s="11" t="n">
        <f aca="false">SUMIFS(Donations!$K$5:$K$71,Donations!$G$5:$G$71,A44)</f>
        <v>50</v>
      </c>
      <c r="D44" s="12" t="n">
        <f aca="false">C44/$B$5</f>
        <v>0.000478560490045942</v>
      </c>
      <c r="F44" s="9" t="n">
        <v>39</v>
      </c>
      <c r="G44" s="4" t="s">
        <v>75</v>
      </c>
      <c r="H44" s="10" t="n">
        <f aca="false">COUNTIFS(Donations!$D$5:$D$71,G44)</f>
        <v>1</v>
      </c>
      <c r="I44" s="11" t="n">
        <f aca="false">SUMIFS(Donations!$K$5:$K$71,Donations!$D$5:$D$71,G44)</f>
        <v>100</v>
      </c>
      <c r="J44" s="12" t="n">
        <f aca="false">I44/$B$5</f>
        <v>0.000957120980091884</v>
      </c>
    </row>
    <row r="45" customFormat="false" ht="15" hidden="false" customHeight="false" outlineLevel="0" collapsed="false">
      <c r="A45" s="19" t="s">
        <v>41</v>
      </c>
      <c r="B45" s="20" t="n">
        <f aca="false">SUM(B40:B44)</f>
        <v>67</v>
      </c>
      <c r="C45" s="21" t="n">
        <f aca="false">SUM(C40:C44)</f>
        <v>104480</v>
      </c>
      <c r="D45" s="22" t="n">
        <f aca="false">SUM(D40:D44)</f>
        <v>1</v>
      </c>
      <c r="F45" s="9" t="n">
        <v>40</v>
      </c>
      <c r="G45" s="4" t="s">
        <v>76</v>
      </c>
      <c r="H45" s="10" t="n">
        <f aca="false">COUNTIFS(Donations!$D$5:$D$71,G45)</f>
        <v>1</v>
      </c>
      <c r="I45" s="11" t="n">
        <f aca="false">SUMIFS(Donations!$K$5:$K$71,Donations!$D$5:$D$71,G45)</f>
        <v>100</v>
      </c>
      <c r="J45" s="12" t="n">
        <f aca="false">I45/$B$5</f>
        <v>0.000957120980091884</v>
      </c>
    </row>
    <row r="46" customFormat="false" ht="15" hidden="false" customHeight="false" outlineLevel="0" collapsed="false">
      <c r="F46" s="9" t="n">
        <v>41</v>
      </c>
      <c r="G46" s="4" t="s">
        <v>77</v>
      </c>
      <c r="H46" s="10" t="n">
        <f aca="false">COUNTIFS(Donations!$D$5:$D$71,G46)</f>
        <v>1</v>
      </c>
      <c r="I46" s="11" t="n">
        <f aca="false">SUMIFS(Donations!$K$5:$K$71,Donations!$D$5:$D$71,G46)</f>
        <v>100</v>
      </c>
      <c r="J46" s="12" t="n">
        <f aca="false">I46/$B$5</f>
        <v>0.000957120980091884</v>
      </c>
    </row>
    <row r="47" customFormat="false" ht="15" hidden="false" customHeight="false" outlineLevel="0" collapsed="false">
      <c r="F47" s="9" t="n">
        <v>42</v>
      </c>
      <c r="G47" s="4" t="s">
        <v>78</v>
      </c>
      <c r="H47" s="10" t="n">
        <f aca="false">COUNTIFS(Donations!$D$5:$D$71,G47)</f>
        <v>1</v>
      </c>
      <c r="I47" s="11" t="n">
        <f aca="false">SUMIFS(Donations!$K$5:$K$71,Donations!$D$5:$D$71,G47)</f>
        <v>100</v>
      </c>
      <c r="J47" s="12" t="n">
        <f aca="false">I47/$B$5</f>
        <v>0.000957120980091884</v>
      </c>
    </row>
    <row r="48" customFormat="false" ht="15" hidden="false" customHeight="false" outlineLevel="0" collapsed="false">
      <c r="F48" s="9" t="n">
        <v>43</v>
      </c>
      <c r="G48" s="4" t="s">
        <v>79</v>
      </c>
      <c r="H48" s="10" t="n">
        <f aca="false">COUNTIFS(Donations!$D$5:$D$71,G48)</f>
        <v>1</v>
      </c>
      <c r="I48" s="11" t="n">
        <f aca="false">SUMIFS(Donations!$K$5:$K$71,Donations!$D$5:$D$71,G48)</f>
        <v>100</v>
      </c>
      <c r="J48" s="12" t="n">
        <f aca="false">I48/$B$5</f>
        <v>0.000957120980091884</v>
      </c>
    </row>
    <row r="49" customFormat="false" ht="15" hidden="false" customHeight="false" outlineLevel="0" collapsed="false">
      <c r="F49" s="9" t="n">
        <v>44</v>
      </c>
      <c r="G49" s="4" t="s">
        <v>80</v>
      </c>
      <c r="H49" s="10" t="n">
        <f aca="false">COUNTIFS(Donations!$D$5:$D$71,G49)</f>
        <v>1</v>
      </c>
      <c r="I49" s="11" t="n">
        <f aca="false">SUMIFS(Donations!$K$5:$K$71,Donations!$D$5:$D$71,G49)</f>
        <v>100</v>
      </c>
      <c r="J49" s="12" t="n">
        <f aca="false">I49/$B$5</f>
        <v>0.000957120980091884</v>
      </c>
    </row>
    <row r="50" customFormat="false" ht="15" hidden="false" customHeight="false" outlineLevel="0" collapsed="false">
      <c r="F50" s="9" t="n">
        <v>45</v>
      </c>
      <c r="G50" s="4" t="s">
        <v>81</v>
      </c>
      <c r="H50" s="10" t="n">
        <f aca="false">COUNTIFS(Donations!$D$5:$D$71,G50)</f>
        <v>1</v>
      </c>
      <c r="I50" s="11" t="n">
        <f aca="false">SUMIFS(Donations!$K$5:$K$71,Donations!$D$5:$D$71,G50)</f>
        <v>100</v>
      </c>
      <c r="J50" s="12" t="n">
        <f aca="false">I50/$B$5</f>
        <v>0.000957120980091884</v>
      </c>
    </row>
    <row r="51" customFormat="false" ht="15" hidden="false" customHeight="false" outlineLevel="0" collapsed="false">
      <c r="F51" s="9" t="n">
        <v>46</v>
      </c>
      <c r="G51" s="4" t="s">
        <v>82</v>
      </c>
      <c r="H51" s="10" t="n">
        <f aca="false">COUNTIFS(Donations!$D$5:$D$71,G51)</f>
        <v>1</v>
      </c>
      <c r="I51" s="11" t="n">
        <f aca="false">SUMIFS(Donations!$K$5:$K$71,Donations!$D$5:$D$71,G51)</f>
        <v>100</v>
      </c>
      <c r="J51" s="12" t="n">
        <f aca="false">I51/$B$5</f>
        <v>0.000957120980091884</v>
      </c>
    </row>
    <row r="52" customFormat="false" ht="15" hidden="false" customHeight="false" outlineLevel="0" collapsed="false">
      <c r="F52" s="9" t="n">
        <v>47</v>
      </c>
      <c r="G52" s="4" t="s">
        <v>83</v>
      </c>
      <c r="H52" s="10" t="n">
        <f aca="false">COUNTIFS(Donations!$D$5:$D$71,G52)</f>
        <v>1</v>
      </c>
      <c r="I52" s="11" t="n">
        <f aca="false">SUMIFS(Donations!$K$5:$K$71,Donations!$D$5:$D$71,G52)</f>
        <v>100</v>
      </c>
      <c r="J52" s="12" t="n">
        <f aca="false">I52/$B$5</f>
        <v>0.000957120980091884</v>
      </c>
    </row>
    <row r="53" customFormat="false" ht="15" hidden="false" customHeight="false" outlineLevel="0" collapsed="false">
      <c r="F53" s="9" t="n">
        <v>48</v>
      </c>
      <c r="G53" s="4" t="s">
        <v>84</v>
      </c>
      <c r="H53" s="10" t="n">
        <f aca="false">COUNTIFS(Donations!$D$5:$D$71,G53)</f>
        <v>1</v>
      </c>
      <c r="I53" s="11" t="n">
        <f aca="false">SUMIFS(Donations!$K$5:$K$71,Donations!$D$5:$D$71,G53)</f>
        <v>100</v>
      </c>
      <c r="J53" s="12" t="n">
        <f aca="false">I53/$B$5</f>
        <v>0.000957120980091884</v>
      </c>
    </row>
    <row r="54" customFormat="false" ht="15" hidden="false" customHeight="false" outlineLevel="0" collapsed="false">
      <c r="F54" s="9" t="n">
        <v>49</v>
      </c>
      <c r="G54" s="4" t="s">
        <v>85</v>
      </c>
      <c r="H54" s="10" t="n">
        <f aca="false">COUNTIFS(Donations!$D$5:$D$71,G54)</f>
        <v>1</v>
      </c>
      <c r="I54" s="11" t="n">
        <f aca="false">SUMIFS(Donations!$K$5:$K$71,Donations!$D$5:$D$71,G54)</f>
        <v>100</v>
      </c>
      <c r="J54" s="12" t="n">
        <f aca="false">I54/$B$5</f>
        <v>0.000957120980091884</v>
      </c>
    </row>
    <row r="55" customFormat="false" ht="15" hidden="false" customHeight="false" outlineLevel="0" collapsed="false">
      <c r="F55" s="9" t="n">
        <v>50</v>
      </c>
      <c r="G55" s="4" t="s">
        <v>86</v>
      </c>
      <c r="H55" s="10" t="n">
        <f aca="false">COUNTIFS(Donations!$D$5:$D$71,G55)</f>
        <v>1</v>
      </c>
      <c r="I55" s="11" t="n">
        <f aca="false">SUMIFS(Donations!$K$5:$K$71,Donations!$D$5:$D$71,G55)</f>
        <v>100</v>
      </c>
      <c r="J55" s="12" t="n">
        <f aca="false">I55/$B$5</f>
        <v>0.000957120980091884</v>
      </c>
    </row>
    <row r="56" customFormat="false" ht="15" hidden="false" customHeight="false" outlineLevel="0" collapsed="false">
      <c r="F56" s="9" t="n">
        <v>51</v>
      </c>
      <c r="G56" s="4" t="s">
        <v>87</v>
      </c>
      <c r="H56" s="10" t="n">
        <f aca="false">COUNTIFS(Donations!$D$5:$D$71,G56)</f>
        <v>1</v>
      </c>
      <c r="I56" s="11" t="n">
        <f aca="false">SUMIFS(Donations!$K$5:$K$71,Donations!$D$5:$D$71,G56)</f>
        <v>100</v>
      </c>
      <c r="J56" s="12" t="n">
        <f aca="false">I56/$B$5</f>
        <v>0.000957120980091884</v>
      </c>
    </row>
    <row r="57" customFormat="false" ht="15" hidden="false" customHeight="false" outlineLevel="0" collapsed="false">
      <c r="F57" s="9" t="n">
        <v>52</v>
      </c>
      <c r="G57" s="4" t="s">
        <v>88</v>
      </c>
      <c r="H57" s="10" t="n">
        <f aca="false">COUNTIFS(Donations!$D$5:$D$71,G57)</f>
        <v>1</v>
      </c>
      <c r="I57" s="11" t="n">
        <f aca="false">SUMIFS(Donations!$K$5:$K$71,Donations!$D$5:$D$71,G57)</f>
        <v>100</v>
      </c>
      <c r="J57" s="12" t="n">
        <f aca="false">I57/$B$5</f>
        <v>0.000957120980091884</v>
      </c>
    </row>
    <row r="58" customFormat="false" ht="15" hidden="false" customHeight="false" outlineLevel="0" collapsed="false">
      <c r="F58" s="9" t="n">
        <v>53</v>
      </c>
      <c r="G58" s="4" t="s">
        <v>89</v>
      </c>
      <c r="H58" s="10" t="n">
        <f aca="false">COUNTIFS(Donations!$D$5:$D$71,G58)</f>
        <v>1</v>
      </c>
      <c r="I58" s="11" t="n">
        <f aca="false">SUMIFS(Donations!$K$5:$K$71,Donations!$D$5:$D$71,G58)</f>
        <v>100</v>
      </c>
      <c r="J58" s="12" t="n">
        <f aca="false">I58/$B$5</f>
        <v>0.000957120980091884</v>
      </c>
    </row>
    <row r="59" customFormat="false" ht="15" hidden="false" customHeight="false" outlineLevel="0" collapsed="false">
      <c r="F59" s="9" t="n">
        <v>54</v>
      </c>
      <c r="G59" s="4" t="s">
        <v>90</v>
      </c>
      <c r="H59" s="10" t="n">
        <f aca="false">COUNTIFS(Donations!$D$5:$D$71,G59)</f>
        <v>1</v>
      </c>
      <c r="I59" s="11" t="n">
        <f aca="false">SUMIFS(Donations!$K$5:$K$71,Donations!$D$5:$D$71,G59)</f>
        <v>100</v>
      </c>
      <c r="J59" s="12" t="n">
        <f aca="false">I59/$B$5</f>
        <v>0.000957120980091884</v>
      </c>
    </row>
    <row r="60" customFormat="false" ht="15" hidden="false" customHeight="false" outlineLevel="0" collapsed="false">
      <c r="F60" s="9" t="n">
        <v>55</v>
      </c>
      <c r="G60" s="4" t="s">
        <v>91</v>
      </c>
      <c r="H60" s="10" t="n">
        <f aca="false">COUNTIFS(Donations!$D$5:$D$71,G60)</f>
        <v>1</v>
      </c>
      <c r="I60" s="11" t="n">
        <f aca="false">SUMIFS(Donations!$K$5:$K$71,Donations!$D$5:$D$71,G60)</f>
        <v>100</v>
      </c>
      <c r="J60" s="12" t="n">
        <f aca="false">I60/$B$5</f>
        <v>0.000957120980091884</v>
      </c>
    </row>
    <row r="61" customFormat="false" ht="15" hidden="false" customHeight="false" outlineLevel="0" collapsed="false">
      <c r="F61" s="9" t="n">
        <v>56</v>
      </c>
      <c r="G61" s="4" t="s">
        <v>92</v>
      </c>
      <c r="H61" s="10" t="n">
        <f aca="false">COUNTIFS(Donations!$D$5:$D$71,G61)</f>
        <v>1</v>
      </c>
      <c r="I61" s="11" t="n">
        <f aca="false">SUMIFS(Donations!$K$5:$K$71,Donations!$D$5:$D$71,G61)</f>
        <v>80</v>
      </c>
      <c r="J61" s="12" t="n">
        <f aca="false">I61/$B$5</f>
        <v>0.000765696784073507</v>
      </c>
    </row>
    <row r="62" customFormat="false" ht="15" hidden="false" customHeight="false" outlineLevel="0" collapsed="false">
      <c r="F62" s="9" t="n">
        <v>57</v>
      </c>
      <c r="G62" s="4" t="s">
        <v>93</v>
      </c>
      <c r="H62" s="10" t="n">
        <f aca="false">COUNTIFS(Donations!$D$5:$D$71,G62)</f>
        <v>1</v>
      </c>
      <c r="I62" s="11" t="n">
        <f aca="false">SUMIFS(Donations!$K$5:$K$71,Donations!$D$5:$D$71,G62)</f>
        <v>50</v>
      </c>
      <c r="J62" s="12" t="n">
        <f aca="false">I62/$B$5</f>
        <v>0.000478560490045942</v>
      </c>
    </row>
    <row r="63" customFormat="false" ht="15" hidden="false" customHeight="false" outlineLevel="0" collapsed="false">
      <c r="F63" s="9" t="n">
        <v>58</v>
      </c>
      <c r="G63" s="4" t="s">
        <v>94</v>
      </c>
      <c r="H63" s="10" t="n">
        <f aca="false">COUNTIFS(Donations!$D$5:$D$71,G63)</f>
        <v>1</v>
      </c>
      <c r="I63" s="11" t="n">
        <f aca="false">SUMIFS(Donations!$K$5:$K$71,Donations!$D$5:$D$71,G63)</f>
        <v>50</v>
      </c>
      <c r="J63" s="12" t="n">
        <f aca="false">I63/$B$5</f>
        <v>0.000478560490045942</v>
      </c>
    </row>
    <row r="64" customFormat="false" ht="15" hidden="false" customHeight="false" outlineLevel="0" collapsed="false">
      <c r="F64" s="9" t="n">
        <v>59</v>
      </c>
      <c r="G64" s="4" t="s">
        <v>95</v>
      </c>
      <c r="H64" s="10" t="n">
        <f aca="false">COUNTIFS(Donations!$D$5:$D$71,G64)</f>
        <v>1</v>
      </c>
      <c r="I64" s="11" t="n">
        <f aca="false">SUMIFS(Donations!$K$5:$K$71,Donations!$D$5:$D$71,G64)</f>
        <v>50</v>
      </c>
      <c r="J64" s="12" t="n">
        <f aca="false">I64/$B$5</f>
        <v>0.000478560490045942</v>
      </c>
    </row>
    <row r="65" customFormat="false" ht="15" hidden="false" customHeight="false" outlineLevel="0" collapsed="false">
      <c r="F65" s="9" t="n">
        <v>60</v>
      </c>
      <c r="G65" s="4" t="s">
        <v>96</v>
      </c>
      <c r="H65" s="10" t="n">
        <f aca="false">COUNTIFS(Donations!$D$5:$D$71,G65)</f>
        <v>1</v>
      </c>
      <c r="I65" s="11" t="n">
        <f aca="false">SUMIFS(Donations!$K$5:$K$71,Donations!$D$5:$D$71,G65)</f>
        <v>50</v>
      </c>
      <c r="J65" s="12" t="n">
        <f aca="false">I65/$B$5</f>
        <v>0.000478560490045942</v>
      </c>
    </row>
    <row r="66" customFormat="false" ht="15" hidden="false" customHeight="false" outlineLevel="0" collapsed="false">
      <c r="F66" s="9" t="n">
        <v>61</v>
      </c>
      <c r="G66" s="4" t="s">
        <v>97</v>
      </c>
      <c r="H66" s="10" t="n">
        <f aca="false">COUNTIFS(Donations!$D$5:$D$71,G66)</f>
        <v>1</v>
      </c>
      <c r="I66" s="11" t="n">
        <f aca="false">SUMIFS(Donations!$K$5:$K$71,Donations!$D$5:$D$71,G66)</f>
        <v>50</v>
      </c>
      <c r="J66" s="12" t="n">
        <f aca="false">I66/$B$5</f>
        <v>0.000478560490045942</v>
      </c>
    </row>
    <row r="67" customFormat="false" ht="15" hidden="false" customHeight="false" outlineLevel="0" collapsed="false">
      <c r="F67" s="9" t="n">
        <v>62</v>
      </c>
      <c r="G67" s="4" t="s">
        <v>98</v>
      </c>
      <c r="H67" s="10" t="n">
        <f aca="false">COUNTIFS(Donations!$D$5:$D$71,G67)</f>
        <v>1</v>
      </c>
      <c r="I67" s="11" t="n">
        <f aca="false">SUMIFS(Donations!$K$5:$K$71,Donations!$D$5:$D$71,G67)</f>
        <v>50</v>
      </c>
      <c r="J67" s="12" t="n">
        <f aca="false">I67/$B$5</f>
        <v>0.000478560490045942</v>
      </c>
    </row>
    <row r="68" customFormat="false" ht="15" hidden="false" customHeight="false" outlineLevel="0" collapsed="false">
      <c r="F68" s="9" t="n">
        <v>63</v>
      </c>
      <c r="G68" s="4" t="s">
        <v>99</v>
      </c>
      <c r="H68" s="10" t="n">
        <f aca="false">COUNTIFS(Donations!$D$5:$D$71,G68)</f>
        <v>1</v>
      </c>
      <c r="I68" s="11" t="n">
        <f aca="false">SUMIFS(Donations!$K$5:$K$71,Donations!$D$5:$D$71,G68)</f>
        <v>50</v>
      </c>
      <c r="J68" s="12" t="n">
        <f aca="false">I68/$B$5</f>
        <v>0.000478560490045942</v>
      </c>
    </row>
    <row r="69" customFormat="false" ht="15" hidden="false" customHeight="false" outlineLevel="0" collapsed="false">
      <c r="F69" s="9" t="n">
        <v>64</v>
      </c>
      <c r="G69" s="4" t="s">
        <v>100</v>
      </c>
      <c r="H69" s="10" t="n">
        <f aca="false">COUNTIFS(Donations!$D$5:$D$71,G69)</f>
        <v>1</v>
      </c>
      <c r="I69" s="11" t="n">
        <f aca="false">SUMIFS(Donations!$K$5:$K$71,Donations!$D$5:$D$71,G69)</f>
        <v>50</v>
      </c>
      <c r="J69" s="12" t="n">
        <f aca="false">I69/$B$5</f>
        <v>0.000478560490045942</v>
      </c>
    </row>
    <row r="71" customFormat="false" ht="15" hidden="false" customHeight="false" outlineLevel="0" collapsed="false">
      <c r="G71" s="2" t="s">
        <v>101</v>
      </c>
      <c r="I71" s="23" t="str">
        <f aca="false">IF(ROUND(SUM(I6:I69)-B5,2)=0,"OK","MISMATCH")</f>
        <v>OK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L7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4" ySplit="4" topLeftCell="E5" activePane="bottomRight" state="frozen"/>
      <selection pane="topLeft" activeCell="A1" activeCellId="0" sqref="A1"/>
      <selection pane="topRight" activeCell="E1" activeCellId="0" sqref="E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16"/>
    <col collapsed="false" customWidth="true" hidden="false" outlineLevel="0" max="3" min="3" style="0" width="15"/>
    <col collapsed="false" customWidth="true" hidden="false" outlineLevel="0" max="4" min="4" style="0" width="24"/>
    <col collapsed="false" customWidth="true" hidden="false" outlineLevel="0" max="5" min="5" style="0" width="28"/>
    <col collapsed="false" customWidth="true" hidden="false" outlineLevel="0" max="6" min="6" style="0" width="15"/>
    <col collapsed="false" customWidth="true" hidden="false" outlineLevel="0" max="7" min="7" style="0" width="7"/>
    <col collapsed="false" customWidth="true" hidden="false" outlineLevel="0" max="8" min="8" style="0" width="11"/>
    <col collapsed="false" customWidth="true" hidden="false" outlineLevel="0" max="9" min="9" style="0" width="30"/>
    <col collapsed="false" customWidth="true" hidden="false" outlineLevel="0" max="10" min="10" style="0" width="32"/>
    <col collapsed="false" customWidth="true" hidden="false" outlineLevel="0" max="11" min="11" style="0" width="13"/>
    <col collapsed="false" customWidth="true" hidden="false" outlineLevel="0" max="12" min="12" style="0" width="38"/>
  </cols>
  <sheetData>
    <row r="1" customFormat="false" ht="19.7" hidden="false" customHeight="false" outlineLevel="0" collapsed="false">
      <c r="A1" s="24" t="s">
        <v>102</v>
      </c>
    </row>
    <row r="2" customFormat="false" ht="15" hidden="false" customHeight="false" outlineLevel="0" collapsed="false">
      <c r="A2" s="2" t="s">
        <v>103</v>
      </c>
    </row>
    <row r="4" customFormat="false" ht="25.5" hidden="false" customHeight="true" outlineLevel="0" collapsed="false">
      <c r="A4" s="25" t="s">
        <v>104</v>
      </c>
      <c r="B4" s="25" t="s">
        <v>105</v>
      </c>
      <c r="C4" s="25" t="s">
        <v>106</v>
      </c>
      <c r="D4" s="25" t="s">
        <v>6</v>
      </c>
      <c r="E4" s="25" t="s">
        <v>107</v>
      </c>
      <c r="F4" s="25" t="s">
        <v>108</v>
      </c>
      <c r="G4" s="25" t="s">
        <v>64</v>
      </c>
      <c r="H4" s="25" t="s">
        <v>109</v>
      </c>
      <c r="I4" s="25" t="s">
        <v>110</v>
      </c>
      <c r="J4" s="25" t="s">
        <v>111</v>
      </c>
      <c r="K4" s="26" t="s">
        <v>112</v>
      </c>
      <c r="L4" s="25" t="s">
        <v>113</v>
      </c>
    </row>
    <row r="5" customFormat="false" ht="15" hidden="false" customHeight="false" outlineLevel="0" collapsed="false">
      <c r="A5" s="27" t="n">
        <v>45936</v>
      </c>
      <c r="B5" s="4" t="s">
        <v>114</v>
      </c>
      <c r="C5" s="4" t="s">
        <v>115</v>
      </c>
      <c r="D5" s="4" t="s">
        <v>13</v>
      </c>
      <c r="E5" s="4" t="s">
        <v>116</v>
      </c>
      <c r="F5" s="4" t="s">
        <v>117</v>
      </c>
      <c r="G5" s="28" t="s">
        <v>66</v>
      </c>
      <c r="H5" s="29" t="s">
        <v>118</v>
      </c>
      <c r="I5" s="4" t="s">
        <v>119</v>
      </c>
      <c r="J5" s="4" t="s">
        <v>120</v>
      </c>
      <c r="K5" s="30" t="n">
        <v>25000</v>
      </c>
      <c r="L5" s="31"/>
    </row>
    <row r="6" customFormat="false" ht="15" hidden="false" customHeight="false" outlineLevel="0" collapsed="false">
      <c r="A6" s="32" t="n">
        <v>45990</v>
      </c>
      <c r="B6" s="33" t="s">
        <v>121</v>
      </c>
      <c r="C6" s="33" t="s">
        <v>122</v>
      </c>
      <c r="D6" s="33" t="s">
        <v>17</v>
      </c>
      <c r="E6" s="33" t="s">
        <v>123</v>
      </c>
      <c r="F6" s="33" t="s">
        <v>117</v>
      </c>
      <c r="G6" s="34" t="s">
        <v>66</v>
      </c>
      <c r="H6" s="35" t="s">
        <v>118</v>
      </c>
      <c r="I6" s="33" t="s">
        <v>124</v>
      </c>
      <c r="J6" s="33" t="s">
        <v>124</v>
      </c>
      <c r="K6" s="36" t="n">
        <v>10000</v>
      </c>
      <c r="L6" s="37"/>
    </row>
    <row r="7" customFormat="false" ht="15" hidden="false" customHeight="false" outlineLevel="0" collapsed="false">
      <c r="A7" s="27" t="n">
        <v>45996</v>
      </c>
      <c r="B7" s="4" t="s">
        <v>125</v>
      </c>
      <c r="C7" s="4" t="s">
        <v>126</v>
      </c>
      <c r="D7" s="4" t="s">
        <v>25</v>
      </c>
      <c r="E7" s="4" t="s">
        <v>127</v>
      </c>
      <c r="F7" s="4" t="s">
        <v>117</v>
      </c>
      <c r="G7" s="28" t="s">
        <v>66</v>
      </c>
      <c r="H7" s="29" t="s">
        <v>128</v>
      </c>
      <c r="I7" s="4" t="s">
        <v>124</v>
      </c>
      <c r="J7" s="4" t="s">
        <v>124</v>
      </c>
      <c r="K7" s="30" t="n">
        <v>1000</v>
      </c>
      <c r="L7" s="31"/>
    </row>
    <row r="8" customFormat="false" ht="15" hidden="false" customHeight="false" outlineLevel="0" collapsed="false">
      <c r="A8" s="32" t="n">
        <v>45996</v>
      </c>
      <c r="B8" s="33" t="s">
        <v>129</v>
      </c>
      <c r="C8" s="33" t="s">
        <v>130</v>
      </c>
      <c r="D8" s="33" t="s">
        <v>50</v>
      </c>
      <c r="E8" s="33" t="s">
        <v>131</v>
      </c>
      <c r="F8" s="33" t="s">
        <v>132</v>
      </c>
      <c r="G8" s="34" t="s">
        <v>68</v>
      </c>
      <c r="H8" s="35" t="s">
        <v>133</v>
      </c>
      <c r="I8" s="33" t="s">
        <v>134</v>
      </c>
      <c r="J8" s="33" t="s">
        <v>135</v>
      </c>
      <c r="K8" s="36" t="n">
        <v>200</v>
      </c>
      <c r="L8" s="37"/>
    </row>
    <row r="9" customFormat="false" ht="15" hidden="false" customHeight="false" outlineLevel="0" collapsed="false">
      <c r="A9" s="27" t="n">
        <v>45996</v>
      </c>
      <c r="B9" s="4" t="s">
        <v>136</v>
      </c>
      <c r="C9" s="4" t="s">
        <v>137</v>
      </c>
      <c r="D9" s="4" t="s">
        <v>15</v>
      </c>
      <c r="E9" s="4" t="s">
        <v>116</v>
      </c>
      <c r="F9" s="4" t="s">
        <v>117</v>
      </c>
      <c r="G9" s="28" t="s">
        <v>66</v>
      </c>
      <c r="H9" s="29" t="s">
        <v>118</v>
      </c>
      <c r="I9" s="4" t="s">
        <v>124</v>
      </c>
      <c r="J9" s="4" t="s">
        <v>124</v>
      </c>
      <c r="K9" s="30" t="n">
        <v>10000</v>
      </c>
      <c r="L9" s="31"/>
    </row>
    <row r="10" customFormat="false" ht="15" hidden="false" customHeight="false" outlineLevel="0" collapsed="false">
      <c r="A10" s="32" t="n">
        <v>45999</v>
      </c>
      <c r="B10" s="33" t="s">
        <v>138</v>
      </c>
      <c r="C10" s="33" t="s">
        <v>139</v>
      </c>
      <c r="D10" s="33" t="s">
        <v>23</v>
      </c>
      <c r="E10" s="33" t="s">
        <v>123</v>
      </c>
      <c r="F10" s="33" t="s">
        <v>117</v>
      </c>
      <c r="G10" s="34" t="s">
        <v>66</v>
      </c>
      <c r="H10" s="35" t="s">
        <v>118</v>
      </c>
      <c r="I10" s="33" t="s">
        <v>124</v>
      </c>
      <c r="J10" s="33" t="s">
        <v>124</v>
      </c>
      <c r="K10" s="36" t="n">
        <v>2000</v>
      </c>
      <c r="L10" s="37"/>
    </row>
    <row r="11" customFormat="false" ht="15" hidden="false" customHeight="false" outlineLevel="0" collapsed="false">
      <c r="A11" s="27" t="n">
        <v>46004</v>
      </c>
      <c r="B11" s="4" t="s">
        <v>140</v>
      </c>
      <c r="C11" s="4" t="s">
        <v>141</v>
      </c>
      <c r="D11" s="4" t="s">
        <v>58</v>
      </c>
      <c r="E11" s="4" t="s">
        <v>142</v>
      </c>
      <c r="F11" s="4" t="s">
        <v>117</v>
      </c>
      <c r="G11" s="28" t="s">
        <v>66</v>
      </c>
      <c r="H11" s="29" t="s">
        <v>128</v>
      </c>
      <c r="I11" s="4" t="s">
        <v>124</v>
      </c>
      <c r="J11" s="4" t="s">
        <v>124</v>
      </c>
      <c r="K11" s="30" t="n">
        <v>150</v>
      </c>
      <c r="L11" s="31"/>
    </row>
    <row r="12" customFormat="false" ht="15" hidden="false" customHeight="false" outlineLevel="0" collapsed="false">
      <c r="A12" s="32" t="n">
        <v>46008</v>
      </c>
      <c r="B12" s="33" t="s">
        <v>143</v>
      </c>
      <c r="C12" s="33" t="s">
        <v>144</v>
      </c>
      <c r="D12" s="33" t="s">
        <v>95</v>
      </c>
      <c r="E12" s="33" t="s">
        <v>145</v>
      </c>
      <c r="F12" s="33" t="s">
        <v>146</v>
      </c>
      <c r="G12" s="34" t="s">
        <v>72</v>
      </c>
      <c r="H12" s="35" t="s">
        <v>147</v>
      </c>
      <c r="I12" s="33" t="s">
        <v>148</v>
      </c>
      <c r="J12" s="33" t="s">
        <v>149</v>
      </c>
      <c r="K12" s="36" t="n">
        <v>50</v>
      </c>
      <c r="L12" s="37"/>
    </row>
    <row r="13" customFormat="false" ht="15" hidden="false" customHeight="false" outlineLevel="0" collapsed="false">
      <c r="A13" s="27" t="n">
        <v>46009</v>
      </c>
      <c r="B13" s="4" t="s">
        <v>150</v>
      </c>
      <c r="C13" s="4" t="s">
        <v>151</v>
      </c>
      <c r="D13" s="4" t="s">
        <v>85</v>
      </c>
      <c r="E13" s="4" t="s">
        <v>152</v>
      </c>
      <c r="F13" s="4" t="s">
        <v>117</v>
      </c>
      <c r="G13" s="28" t="s">
        <v>66</v>
      </c>
      <c r="H13" s="29" t="s">
        <v>153</v>
      </c>
      <c r="I13" s="4" t="s">
        <v>154</v>
      </c>
      <c r="J13" s="4" t="s">
        <v>155</v>
      </c>
      <c r="K13" s="30" t="n">
        <v>100</v>
      </c>
      <c r="L13" s="31"/>
    </row>
    <row r="14" customFormat="false" ht="15" hidden="false" customHeight="false" outlineLevel="0" collapsed="false">
      <c r="A14" s="32" t="n">
        <v>46009</v>
      </c>
      <c r="B14" s="33" t="s">
        <v>156</v>
      </c>
      <c r="C14" s="33" t="s">
        <v>157</v>
      </c>
      <c r="D14" s="33" t="s">
        <v>92</v>
      </c>
      <c r="E14" s="33" t="s">
        <v>158</v>
      </c>
      <c r="F14" s="33" t="s">
        <v>117</v>
      </c>
      <c r="G14" s="34" t="s">
        <v>66</v>
      </c>
      <c r="H14" s="35" t="s">
        <v>153</v>
      </c>
      <c r="I14" s="33" t="s">
        <v>159</v>
      </c>
      <c r="J14" s="33" t="s">
        <v>160</v>
      </c>
      <c r="K14" s="36" t="n">
        <v>80</v>
      </c>
      <c r="L14" s="37"/>
    </row>
    <row r="15" customFormat="false" ht="15" hidden="false" customHeight="false" outlineLevel="0" collapsed="false">
      <c r="A15" s="27" t="n">
        <v>46009</v>
      </c>
      <c r="B15" s="4" t="s">
        <v>161</v>
      </c>
      <c r="C15" s="4" t="s">
        <v>162</v>
      </c>
      <c r="D15" s="4" t="s">
        <v>35</v>
      </c>
      <c r="E15" s="4" t="s">
        <v>163</v>
      </c>
      <c r="F15" s="4" t="s">
        <v>117</v>
      </c>
      <c r="G15" s="28" t="s">
        <v>66</v>
      </c>
      <c r="H15" s="29" t="s">
        <v>128</v>
      </c>
      <c r="I15" s="4" t="s">
        <v>124</v>
      </c>
      <c r="J15" s="4" t="s">
        <v>124</v>
      </c>
      <c r="K15" s="30" t="n">
        <v>250</v>
      </c>
      <c r="L15" s="31"/>
    </row>
    <row r="16" customFormat="false" ht="15" hidden="false" customHeight="false" outlineLevel="0" collapsed="false">
      <c r="A16" s="32" t="n">
        <v>46031</v>
      </c>
      <c r="B16" s="33" t="s">
        <v>164</v>
      </c>
      <c r="C16" s="33" t="s">
        <v>165</v>
      </c>
      <c r="D16" s="33" t="s">
        <v>11</v>
      </c>
      <c r="E16" s="33" t="s">
        <v>166</v>
      </c>
      <c r="F16" s="33" t="s">
        <v>167</v>
      </c>
      <c r="G16" s="34" t="s">
        <v>66</v>
      </c>
      <c r="H16" s="35" t="s">
        <v>168</v>
      </c>
      <c r="I16" s="33" t="s">
        <v>124</v>
      </c>
      <c r="J16" s="33" t="s">
        <v>124</v>
      </c>
      <c r="K16" s="36" t="n">
        <v>1000</v>
      </c>
      <c r="L16" s="37"/>
    </row>
    <row r="17" customFormat="false" ht="15" hidden="false" customHeight="false" outlineLevel="0" collapsed="false">
      <c r="A17" s="27" t="n">
        <v>46031</v>
      </c>
      <c r="B17" s="4" t="s">
        <v>169</v>
      </c>
      <c r="C17" s="4" t="s">
        <v>170</v>
      </c>
      <c r="D17" s="4" t="s">
        <v>26</v>
      </c>
      <c r="E17" s="4" t="s">
        <v>171</v>
      </c>
      <c r="F17" s="4" t="s">
        <v>172</v>
      </c>
      <c r="G17" s="28" t="s">
        <v>66</v>
      </c>
      <c r="H17" s="29" t="s">
        <v>173</v>
      </c>
      <c r="I17" s="4" t="s">
        <v>124</v>
      </c>
      <c r="J17" s="4" t="s">
        <v>124</v>
      </c>
      <c r="K17" s="30" t="n">
        <v>500</v>
      </c>
      <c r="L17" s="31"/>
    </row>
    <row r="18" customFormat="false" ht="15" hidden="false" customHeight="false" outlineLevel="0" collapsed="false">
      <c r="A18" s="32" t="n">
        <v>46031</v>
      </c>
      <c r="B18" s="33" t="s">
        <v>174</v>
      </c>
      <c r="C18" s="33" t="s">
        <v>175</v>
      </c>
      <c r="D18" s="33" t="s">
        <v>67</v>
      </c>
      <c r="E18" s="33" t="s">
        <v>176</v>
      </c>
      <c r="F18" s="33" t="s">
        <v>167</v>
      </c>
      <c r="G18" s="34" t="s">
        <v>66</v>
      </c>
      <c r="H18" s="35" t="s">
        <v>177</v>
      </c>
      <c r="I18" s="33" t="s">
        <v>178</v>
      </c>
      <c r="J18" s="33" t="s">
        <v>179</v>
      </c>
      <c r="K18" s="36" t="n">
        <v>100</v>
      </c>
      <c r="L18" s="37"/>
    </row>
    <row r="19" customFormat="false" ht="15" hidden="false" customHeight="false" outlineLevel="0" collapsed="false">
      <c r="A19" s="27" t="n">
        <v>46031</v>
      </c>
      <c r="B19" s="4" t="s">
        <v>180</v>
      </c>
      <c r="C19" s="4" t="s">
        <v>181</v>
      </c>
      <c r="D19" s="4" t="s">
        <v>56</v>
      </c>
      <c r="E19" s="4" t="s">
        <v>182</v>
      </c>
      <c r="F19" s="4" t="s">
        <v>117</v>
      </c>
      <c r="G19" s="28" t="s">
        <v>66</v>
      </c>
      <c r="H19" s="29" t="s">
        <v>128</v>
      </c>
      <c r="I19" s="4" t="s">
        <v>183</v>
      </c>
      <c r="J19" s="4" t="s">
        <v>184</v>
      </c>
      <c r="K19" s="30" t="n">
        <v>150</v>
      </c>
      <c r="L19" s="31"/>
    </row>
    <row r="20" customFormat="false" ht="15" hidden="false" customHeight="false" outlineLevel="0" collapsed="false">
      <c r="A20" s="32" t="n">
        <v>46031</v>
      </c>
      <c r="B20" s="33" t="s">
        <v>185</v>
      </c>
      <c r="C20" s="33" t="s">
        <v>186</v>
      </c>
      <c r="D20" s="33" t="s">
        <v>86</v>
      </c>
      <c r="E20" s="33" t="s">
        <v>187</v>
      </c>
      <c r="F20" s="33" t="s">
        <v>117</v>
      </c>
      <c r="G20" s="34" t="s">
        <v>66</v>
      </c>
      <c r="H20" s="35" t="s">
        <v>188</v>
      </c>
      <c r="I20" s="33" t="s">
        <v>178</v>
      </c>
      <c r="J20" s="33" t="s">
        <v>189</v>
      </c>
      <c r="K20" s="36" t="n">
        <v>100</v>
      </c>
      <c r="L20" s="37"/>
    </row>
    <row r="21" customFormat="false" ht="15" hidden="false" customHeight="false" outlineLevel="0" collapsed="false">
      <c r="A21" s="27" t="n">
        <v>46036</v>
      </c>
      <c r="B21" s="4" t="s">
        <v>190</v>
      </c>
      <c r="C21" s="4" t="s">
        <v>126</v>
      </c>
      <c r="D21" s="4" t="s">
        <v>21</v>
      </c>
      <c r="E21" s="4" t="s">
        <v>191</v>
      </c>
      <c r="F21" s="4" t="s">
        <v>117</v>
      </c>
      <c r="G21" s="28" t="s">
        <v>66</v>
      </c>
      <c r="H21" s="29" t="s">
        <v>118</v>
      </c>
      <c r="I21" s="4" t="s">
        <v>124</v>
      </c>
      <c r="J21" s="4" t="s">
        <v>124</v>
      </c>
      <c r="K21" s="30" t="n">
        <v>5000</v>
      </c>
      <c r="L21" s="31"/>
    </row>
    <row r="22" customFormat="false" ht="15" hidden="false" customHeight="false" outlineLevel="0" collapsed="false">
      <c r="A22" s="32" t="n">
        <v>46036</v>
      </c>
      <c r="B22" s="33" t="s">
        <v>192</v>
      </c>
      <c r="C22" s="33" t="s">
        <v>193</v>
      </c>
      <c r="D22" s="33" t="s">
        <v>19</v>
      </c>
      <c r="E22" s="33" t="s">
        <v>194</v>
      </c>
      <c r="F22" s="33" t="s">
        <v>117</v>
      </c>
      <c r="G22" s="34" t="s">
        <v>66</v>
      </c>
      <c r="H22" s="35" t="s">
        <v>118</v>
      </c>
      <c r="I22" s="33" t="s">
        <v>124</v>
      </c>
      <c r="J22" s="33" t="s">
        <v>124</v>
      </c>
      <c r="K22" s="36" t="n">
        <v>5000</v>
      </c>
      <c r="L22" s="37"/>
    </row>
    <row r="23" customFormat="false" ht="15" hidden="false" customHeight="false" outlineLevel="0" collapsed="false">
      <c r="A23" s="27" t="n">
        <v>46036</v>
      </c>
      <c r="B23" s="4" t="s">
        <v>195</v>
      </c>
      <c r="C23" s="4" t="s">
        <v>196</v>
      </c>
      <c r="D23" s="4" t="s">
        <v>33</v>
      </c>
      <c r="E23" s="4" t="s">
        <v>197</v>
      </c>
      <c r="F23" s="4" t="s">
        <v>117</v>
      </c>
      <c r="G23" s="28" t="s">
        <v>66</v>
      </c>
      <c r="H23" s="29" t="s">
        <v>128</v>
      </c>
      <c r="I23" s="4" t="s">
        <v>124</v>
      </c>
      <c r="J23" s="4" t="s">
        <v>124</v>
      </c>
      <c r="K23" s="30" t="n">
        <v>300</v>
      </c>
      <c r="L23" s="31"/>
    </row>
    <row r="24" customFormat="false" ht="15" hidden="false" customHeight="false" outlineLevel="0" collapsed="false">
      <c r="A24" s="32" t="n">
        <v>46036</v>
      </c>
      <c r="B24" s="33" t="s">
        <v>198</v>
      </c>
      <c r="C24" s="33" t="s">
        <v>199</v>
      </c>
      <c r="D24" s="33" t="s">
        <v>73</v>
      </c>
      <c r="E24" s="33" t="s">
        <v>200</v>
      </c>
      <c r="F24" s="33" t="s">
        <v>201</v>
      </c>
      <c r="G24" s="34" t="s">
        <v>66</v>
      </c>
      <c r="H24" s="35" t="s">
        <v>202</v>
      </c>
      <c r="I24" s="33" t="s">
        <v>203</v>
      </c>
      <c r="J24" s="33" t="s">
        <v>204</v>
      </c>
      <c r="K24" s="36" t="n">
        <v>100</v>
      </c>
      <c r="L24" s="37"/>
    </row>
    <row r="25" customFormat="false" ht="15" hidden="false" customHeight="false" outlineLevel="0" collapsed="false">
      <c r="A25" s="27" t="n">
        <v>46038</v>
      </c>
      <c r="B25" s="4" t="s">
        <v>205</v>
      </c>
      <c r="C25" s="4" t="s">
        <v>206</v>
      </c>
      <c r="D25" s="4" t="s">
        <v>61</v>
      </c>
      <c r="E25" s="4" t="s">
        <v>207</v>
      </c>
      <c r="F25" s="4" t="s">
        <v>117</v>
      </c>
      <c r="G25" s="28" t="s">
        <v>66</v>
      </c>
      <c r="H25" s="29" t="s">
        <v>128</v>
      </c>
      <c r="I25" s="4" t="s">
        <v>208</v>
      </c>
      <c r="J25" s="4" t="s">
        <v>155</v>
      </c>
      <c r="K25" s="30" t="n">
        <v>100</v>
      </c>
      <c r="L25" s="31"/>
    </row>
    <row r="26" customFormat="false" ht="15" hidden="false" customHeight="false" outlineLevel="0" collapsed="false">
      <c r="A26" s="32" t="n">
        <v>46039</v>
      </c>
      <c r="B26" s="33" t="s">
        <v>209</v>
      </c>
      <c r="C26" s="33" t="s">
        <v>210</v>
      </c>
      <c r="D26" s="33" t="s">
        <v>94</v>
      </c>
      <c r="E26" s="33"/>
      <c r="F26" s="33"/>
      <c r="G26" s="34" t="s">
        <v>74</v>
      </c>
      <c r="H26" s="35"/>
      <c r="I26" s="33" t="s">
        <v>211</v>
      </c>
      <c r="J26" s="33" t="s">
        <v>155</v>
      </c>
      <c r="K26" s="36" t="n">
        <v>50</v>
      </c>
      <c r="L26" s="37" t="s">
        <v>212</v>
      </c>
    </row>
    <row r="27" customFormat="false" ht="15" hidden="false" customHeight="false" outlineLevel="0" collapsed="false">
      <c r="A27" s="27" t="n">
        <v>46041</v>
      </c>
      <c r="B27" s="4" t="s">
        <v>213</v>
      </c>
      <c r="C27" s="4" t="s">
        <v>214</v>
      </c>
      <c r="D27" s="4" t="s">
        <v>60</v>
      </c>
      <c r="E27" s="4" t="s">
        <v>215</v>
      </c>
      <c r="F27" s="4" t="s">
        <v>216</v>
      </c>
      <c r="G27" s="28" t="s">
        <v>66</v>
      </c>
      <c r="H27" s="29" t="s">
        <v>217</v>
      </c>
      <c r="I27" s="4" t="s">
        <v>218</v>
      </c>
      <c r="J27" s="4" t="s">
        <v>219</v>
      </c>
      <c r="K27" s="30" t="n">
        <v>100</v>
      </c>
      <c r="L27" s="31"/>
    </row>
    <row r="28" customFormat="false" ht="15" hidden="false" customHeight="false" outlineLevel="0" collapsed="false">
      <c r="A28" s="32" t="n">
        <v>46050</v>
      </c>
      <c r="B28" s="33" t="s">
        <v>220</v>
      </c>
      <c r="C28" s="33" t="s">
        <v>210</v>
      </c>
      <c r="D28" s="33" t="s">
        <v>34</v>
      </c>
      <c r="E28" s="33" t="s">
        <v>221</v>
      </c>
      <c r="F28" s="33" t="s">
        <v>222</v>
      </c>
      <c r="G28" s="34" t="s">
        <v>66</v>
      </c>
      <c r="H28" s="35" t="s">
        <v>223</v>
      </c>
      <c r="I28" s="33" t="s">
        <v>224</v>
      </c>
      <c r="J28" s="33" t="s">
        <v>225</v>
      </c>
      <c r="K28" s="36" t="n">
        <v>250</v>
      </c>
      <c r="L28" s="37"/>
    </row>
    <row r="29" customFormat="false" ht="15" hidden="false" customHeight="false" outlineLevel="0" collapsed="false">
      <c r="A29" s="27" t="n">
        <v>46053</v>
      </c>
      <c r="B29" s="4" t="s">
        <v>226</v>
      </c>
      <c r="C29" s="4" t="s">
        <v>227</v>
      </c>
      <c r="D29" s="4" t="s">
        <v>44</v>
      </c>
      <c r="E29" s="4" t="s">
        <v>228</v>
      </c>
      <c r="F29" s="4" t="s">
        <v>167</v>
      </c>
      <c r="G29" s="28" t="s">
        <v>66</v>
      </c>
      <c r="H29" s="29" t="s">
        <v>177</v>
      </c>
      <c r="I29" s="4" t="s">
        <v>229</v>
      </c>
      <c r="J29" s="4" t="s">
        <v>230</v>
      </c>
      <c r="K29" s="30" t="n">
        <v>200</v>
      </c>
      <c r="L29" s="31"/>
    </row>
    <row r="30" customFormat="false" ht="15" hidden="false" customHeight="false" outlineLevel="0" collapsed="false">
      <c r="A30" s="32" t="n">
        <v>46059</v>
      </c>
      <c r="B30" s="33" t="s">
        <v>231</v>
      </c>
      <c r="C30" s="33" t="s">
        <v>232</v>
      </c>
      <c r="D30" s="33" t="s">
        <v>98</v>
      </c>
      <c r="E30" s="33" t="s">
        <v>233</v>
      </c>
      <c r="F30" s="33" t="s">
        <v>117</v>
      </c>
      <c r="G30" s="34" t="s">
        <v>66</v>
      </c>
      <c r="H30" s="35" t="s">
        <v>118</v>
      </c>
      <c r="I30" s="33" t="s">
        <v>124</v>
      </c>
      <c r="J30" s="33" t="s">
        <v>124</v>
      </c>
      <c r="K30" s="36" t="n">
        <v>50</v>
      </c>
      <c r="L30" s="37"/>
    </row>
    <row r="31" customFormat="false" ht="15" hidden="false" customHeight="false" outlineLevel="0" collapsed="false">
      <c r="A31" s="27" t="n">
        <v>46059</v>
      </c>
      <c r="B31" s="4" t="s">
        <v>234</v>
      </c>
      <c r="C31" s="4" t="s">
        <v>235</v>
      </c>
      <c r="D31" s="4" t="s">
        <v>27</v>
      </c>
      <c r="E31" s="4" t="s">
        <v>236</v>
      </c>
      <c r="F31" s="4" t="s">
        <v>117</v>
      </c>
      <c r="G31" s="28" t="s">
        <v>66</v>
      </c>
      <c r="H31" s="29" t="s">
        <v>153</v>
      </c>
      <c r="I31" s="4" t="s">
        <v>124</v>
      </c>
      <c r="J31" s="4" t="s">
        <v>124</v>
      </c>
      <c r="K31" s="30" t="n">
        <v>500</v>
      </c>
      <c r="L31" s="31"/>
    </row>
    <row r="32" customFormat="false" ht="15" hidden="false" customHeight="false" outlineLevel="0" collapsed="false">
      <c r="A32" s="32" t="n">
        <v>46059</v>
      </c>
      <c r="B32" s="33" t="s">
        <v>205</v>
      </c>
      <c r="C32" s="33" t="s">
        <v>237</v>
      </c>
      <c r="D32" s="33" t="s">
        <v>89</v>
      </c>
      <c r="E32" s="33" t="s">
        <v>238</v>
      </c>
      <c r="F32" s="33" t="s">
        <v>117</v>
      </c>
      <c r="G32" s="34" t="s">
        <v>66</v>
      </c>
      <c r="H32" s="35" t="s">
        <v>128</v>
      </c>
      <c r="I32" s="33" t="s">
        <v>124</v>
      </c>
      <c r="J32" s="33" t="s">
        <v>124</v>
      </c>
      <c r="K32" s="36" t="n">
        <v>100</v>
      </c>
      <c r="L32" s="37"/>
    </row>
    <row r="33" customFormat="false" ht="15" hidden="false" customHeight="false" outlineLevel="0" collapsed="false">
      <c r="A33" s="27" t="n">
        <v>46063</v>
      </c>
      <c r="B33" s="4" t="s">
        <v>239</v>
      </c>
      <c r="C33" s="4" t="s">
        <v>141</v>
      </c>
      <c r="D33" s="4" t="s">
        <v>36</v>
      </c>
      <c r="E33" s="4" t="s">
        <v>240</v>
      </c>
      <c r="F33" s="4" t="s">
        <v>241</v>
      </c>
      <c r="G33" s="28" t="s">
        <v>66</v>
      </c>
      <c r="H33" s="29" t="s">
        <v>242</v>
      </c>
      <c r="I33" s="4" t="s">
        <v>243</v>
      </c>
      <c r="J33" s="4" t="s">
        <v>155</v>
      </c>
      <c r="K33" s="30" t="n">
        <v>250</v>
      </c>
      <c r="L33" s="31"/>
    </row>
    <row r="34" customFormat="false" ht="15" hidden="false" customHeight="false" outlineLevel="0" collapsed="false">
      <c r="A34" s="32" t="n">
        <v>46078</v>
      </c>
      <c r="B34" s="33" t="s">
        <v>244</v>
      </c>
      <c r="C34" s="33" t="s">
        <v>245</v>
      </c>
      <c r="D34" s="33" t="s">
        <v>43</v>
      </c>
      <c r="E34" s="33" t="s">
        <v>246</v>
      </c>
      <c r="F34" s="33" t="s">
        <v>117</v>
      </c>
      <c r="G34" s="34" t="s">
        <v>66</v>
      </c>
      <c r="H34" s="35" t="s">
        <v>128</v>
      </c>
      <c r="I34" s="33" t="s">
        <v>247</v>
      </c>
      <c r="J34" s="33" t="s">
        <v>248</v>
      </c>
      <c r="K34" s="36" t="n">
        <v>200</v>
      </c>
      <c r="L34" s="37"/>
    </row>
    <row r="35" customFormat="false" ht="15" hidden="false" customHeight="false" outlineLevel="0" collapsed="false">
      <c r="A35" s="27" t="n">
        <v>46078</v>
      </c>
      <c r="B35" s="4" t="s">
        <v>138</v>
      </c>
      <c r="C35" s="4" t="s">
        <v>139</v>
      </c>
      <c r="D35" s="4" t="s">
        <v>23</v>
      </c>
      <c r="E35" s="4" t="s">
        <v>123</v>
      </c>
      <c r="F35" s="4" t="s">
        <v>117</v>
      </c>
      <c r="G35" s="28" t="s">
        <v>66</v>
      </c>
      <c r="H35" s="29" t="s">
        <v>118</v>
      </c>
      <c r="I35" s="4" t="s">
        <v>124</v>
      </c>
      <c r="J35" s="4" t="s">
        <v>124</v>
      </c>
      <c r="K35" s="30" t="n">
        <v>2000</v>
      </c>
      <c r="L35" s="31"/>
    </row>
    <row r="36" customFormat="false" ht="15" hidden="false" customHeight="false" outlineLevel="0" collapsed="false">
      <c r="A36" s="32" t="n">
        <v>46078</v>
      </c>
      <c r="B36" s="33" t="s">
        <v>136</v>
      </c>
      <c r="C36" s="33" t="s">
        <v>137</v>
      </c>
      <c r="D36" s="33" t="s">
        <v>15</v>
      </c>
      <c r="E36" s="33" t="s">
        <v>116</v>
      </c>
      <c r="F36" s="33" t="s">
        <v>117</v>
      </c>
      <c r="G36" s="34" t="s">
        <v>66</v>
      </c>
      <c r="H36" s="35" t="s">
        <v>118</v>
      </c>
      <c r="I36" s="33" t="s">
        <v>124</v>
      </c>
      <c r="J36" s="33" t="s">
        <v>124</v>
      </c>
      <c r="K36" s="36" t="n">
        <v>10000</v>
      </c>
      <c r="L36" s="37"/>
    </row>
    <row r="37" customFormat="false" ht="15" hidden="false" customHeight="false" outlineLevel="0" collapsed="false">
      <c r="A37" s="27" t="n">
        <v>46113</v>
      </c>
      <c r="B37" s="4" t="s">
        <v>249</v>
      </c>
      <c r="C37" s="4" t="s">
        <v>250</v>
      </c>
      <c r="D37" s="4" t="s">
        <v>38</v>
      </c>
      <c r="E37" s="4" t="s">
        <v>251</v>
      </c>
      <c r="F37" s="4" t="s">
        <v>117</v>
      </c>
      <c r="G37" s="28" t="s">
        <v>66</v>
      </c>
      <c r="H37" s="29" t="s">
        <v>252</v>
      </c>
      <c r="I37" s="4" t="s">
        <v>124</v>
      </c>
      <c r="J37" s="4" t="s">
        <v>124</v>
      </c>
      <c r="K37" s="30" t="n">
        <v>250</v>
      </c>
      <c r="L37" s="31"/>
    </row>
    <row r="38" customFormat="false" ht="15" hidden="false" customHeight="false" outlineLevel="0" collapsed="false">
      <c r="A38" s="32" t="n">
        <v>46113</v>
      </c>
      <c r="B38" s="33" t="s">
        <v>253</v>
      </c>
      <c r="C38" s="33" t="s">
        <v>254</v>
      </c>
      <c r="D38" s="33" t="s">
        <v>69</v>
      </c>
      <c r="E38" s="33" t="s">
        <v>255</v>
      </c>
      <c r="F38" s="33" t="s">
        <v>256</v>
      </c>
      <c r="G38" s="34" t="s">
        <v>70</v>
      </c>
      <c r="H38" s="35" t="s">
        <v>257</v>
      </c>
      <c r="I38" s="33" t="s">
        <v>124</v>
      </c>
      <c r="J38" s="33" t="s">
        <v>124</v>
      </c>
      <c r="K38" s="36" t="n">
        <v>100</v>
      </c>
      <c r="L38" s="37"/>
    </row>
    <row r="39" customFormat="false" ht="15" hidden="false" customHeight="false" outlineLevel="0" collapsed="false">
      <c r="A39" s="27" t="n">
        <v>46113</v>
      </c>
      <c r="B39" s="4" t="s">
        <v>258</v>
      </c>
      <c r="C39" s="4" t="s">
        <v>259</v>
      </c>
      <c r="D39" s="4" t="s">
        <v>54</v>
      </c>
      <c r="E39" s="4" t="s">
        <v>260</v>
      </c>
      <c r="F39" s="4" t="s">
        <v>117</v>
      </c>
      <c r="G39" s="28" t="s">
        <v>66</v>
      </c>
      <c r="H39" s="29" t="s">
        <v>252</v>
      </c>
      <c r="I39" s="4" t="s">
        <v>124</v>
      </c>
      <c r="J39" s="4" t="s">
        <v>124</v>
      </c>
      <c r="K39" s="30" t="n">
        <v>200</v>
      </c>
      <c r="L39" s="31"/>
    </row>
    <row r="40" customFormat="false" ht="15" hidden="false" customHeight="false" outlineLevel="0" collapsed="false">
      <c r="A40" s="32" t="n">
        <v>46113</v>
      </c>
      <c r="B40" s="33" t="s">
        <v>261</v>
      </c>
      <c r="C40" s="33" t="s">
        <v>262</v>
      </c>
      <c r="D40" s="33" t="s">
        <v>75</v>
      </c>
      <c r="E40" s="33" t="s">
        <v>263</v>
      </c>
      <c r="F40" s="33" t="s">
        <v>264</v>
      </c>
      <c r="G40" s="34" t="s">
        <v>66</v>
      </c>
      <c r="H40" s="35" t="s">
        <v>265</v>
      </c>
      <c r="I40" s="33" t="s">
        <v>124</v>
      </c>
      <c r="J40" s="33" t="s">
        <v>124</v>
      </c>
      <c r="K40" s="36" t="n">
        <v>100</v>
      </c>
      <c r="L40" s="37"/>
    </row>
    <row r="41" customFormat="false" ht="15" hidden="false" customHeight="false" outlineLevel="0" collapsed="false">
      <c r="A41" s="27" t="n">
        <v>46113</v>
      </c>
      <c r="B41" s="4" t="s">
        <v>266</v>
      </c>
      <c r="C41" s="4" t="s">
        <v>267</v>
      </c>
      <c r="D41" s="4" t="s">
        <v>87</v>
      </c>
      <c r="E41" s="4" t="s">
        <v>268</v>
      </c>
      <c r="F41" s="4" t="s">
        <v>117</v>
      </c>
      <c r="G41" s="28" t="s">
        <v>66</v>
      </c>
      <c r="H41" s="29" t="s">
        <v>153</v>
      </c>
      <c r="I41" s="4" t="s">
        <v>124</v>
      </c>
      <c r="J41" s="4" t="s">
        <v>124</v>
      </c>
      <c r="K41" s="30" t="n">
        <v>100</v>
      </c>
      <c r="L41" s="31"/>
    </row>
    <row r="42" customFormat="false" ht="15" hidden="false" customHeight="false" outlineLevel="0" collapsed="false">
      <c r="A42" s="32" t="n">
        <v>46113</v>
      </c>
      <c r="B42" s="33" t="s">
        <v>269</v>
      </c>
      <c r="C42" s="33" t="s">
        <v>157</v>
      </c>
      <c r="D42" s="33" t="s">
        <v>100</v>
      </c>
      <c r="E42" s="33" t="s">
        <v>270</v>
      </c>
      <c r="F42" s="33" t="s">
        <v>117</v>
      </c>
      <c r="G42" s="34" t="s">
        <v>66</v>
      </c>
      <c r="H42" s="35" t="s">
        <v>118</v>
      </c>
      <c r="I42" s="33" t="s">
        <v>271</v>
      </c>
      <c r="J42" s="33" t="s">
        <v>272</v>
      </c>
      <c r="K42" s="36" t="n">
        <v>50</v>
      </c>
      <c r="L42" s="37"/>
    </row>
    <row r="43" customFormat="false" ht="15" hidden="false" customHeight="false" outlineLevel="0" collapsed="false">
      <c r="A43" s="27" t="n">
        <v>46113</v>
      </c>
      <c r="B43" s="4" t="s">
        <v>273</v>
      </c>
      <c r="C43" s="4" t="s">
        <v>274</v>
      </c>
      <c r="D43" s="4" t="s">
        <v>39</v>
      </c>
      <c r="E43" s="4" t="s">
        <v>275</v>
      </c>
      <c r="F43" s="4" t="s">
        <v>276</v>
      </c>
      <c r="G43" s="28" t="s">
        <v>66</v>
      </c>
      <c r="H43" s="29" t="s">
        <v>277</v>
      </c>
      <c r="I43" s="4" t="s">
        <v>124</v>
      </c>
      <c r="J43" s="4" t="s">
        <v>124</v>
      </c>
      <c r="K43" s="30" t="n">
        <v>250</v>
      </c>
      <c r="L43" s="31"/>
    </row>
    <row r="44" customFormat="false" ht="15" hidden="false" customHeight="false" outlineLevel="0" collapsed="false">
      <c r="A44" s="32" t="n">
        <v>46113</v>
      </c>
      <c r="B44" s="33" t="s">
        <v>278</v>
      </c>
      <c r="C44" s="33" t="s">
        <v>137</v>
      </c>
      <c r="D44" s="33" t="s">
        <v>48</v>
      </c>
      <c r="E44" s="33" t="s">
        <v>279</v>
      </c>
      <c r="F44" s="33" t="s">
        <v>280</v>
      </c>
      <c r="G44" s="34" t="s">
        <v>66</v>
      </c>
      <c r="H44" s="35" t="s">
        <v>281</v>
      </c>
      <c r="I44" s="33" t="s">
        <v>124</v>
      </c>
      <c r="J44" s="33" t="s">
        <v>124</v>
      </c>
      <c r="K44" s="36" t="n">
        <v>200</v>
      </c>
      <c r="L44" s="37"/>
    </row>
    <row r="45" customFormat="false" ht="15" hidden="false" customHeight="false" outlineLevel="0" collapsed="false">
      <c r="A45" s="27" t="n">
        <v>46113</v>
      </c>
      <c r="B45" s="4" t="s">
        <v>282</v>
      </c>
      <c r="C45" s="4" t="s">
        <v>283</v>
      </c>
      <c r="D45" s="4" t="s">
        <v>84</v>
      </c>
      <c r="E45" s="4" t="s">
        <v>284</v>
      </c>
      <c r="F45" s="4" t="s">
        <v>276</v>
      </c>
      <c r="G45" s="28" t="s">
        <v>66</v>
      </c>
      <c r="H45" s="29" t="s">
        <v>285</v>
      </c>
      <c r="I45" s="4" t="s">
        <v>124</v>
      </c>
      <c r="J45" s="4" t="s">
        <v>124</v>
      </c>
      <c r="K45" s="30" t="n">
        <v>100</v>
      </c>
      <c r="L45" s="31"/>
    </row>
    <row r="46" customFormat="false" ht="15" hidden="false" customHeight="false" outlineLevel="0" collapsed="false">
      <c r="A46" s="32" t="n">
        <v>46113</v>
      </c>
      <c r="B46" s="33" t="s">
        <v>286</v>
      </c>
      <c r="C46" s="33" t="s">
        <v>287</v>
      </c>
      <c r="D46" s="33" t="s">
        <v>59</v>
      </c>
      <c r="E46" s="33" t="s">
        <v>288</v>
      </c>
      <c r="F46" s="33" t="s">
        <v>167</v>
      </c>
      <c r="G46" s="34" t="s">
        <v>66</v>
      </c>
      <c r="H46" s="35" t="s">
        <v>289</v>
      </c>
      <c r="I46" s="33" t="s">
        <v>124</v>
      </c>
      <c r="J46" s="33" t="s">
        <v>124</v>
      </c>
      <c r="K46" s="36" t="n">
        <v>100</v>
      </c>
      <c r="L46" s="37"/>
    </row>
    <row r="47" customFormat="false" ht="15" hidden="false" customHeight="false" outlineLevel="0" collapsed="false">
      <c r="A47" s="27" t="n">
        <v>46113</v>
      </c>
      <c r="B47" s="4" t="s">
        <v>290</v>
      </c>
      <c r="C47" s="4" t="s">
        <v>291</v>
      </c>
      <c r="D47" s="4" t="s">
        <v>80</v>
      </c>
      <c r="E47" s="4" t="s">
        <v>292</v>
      </c>
      <c r="F47" s="4" t="s">
        <v>167</v>
      </c>
      <c r="G47" s="28" t="s">
        <v>66</v>
      </c>
      <c r="H47" s="29" t="s">
        <v>293</v>
      </c>
      <c r="I47" s="4" t="s">
        <v>124</v>
      </c>
      <c r="J47" s="4" t="s">
        <v>124</v>
      </c>
      <c r="K47" s="30" t="n">
        <v>100</v>
      </c>
      <c r="L47" s="31"/>
    </row>
    <row r="48" customFormat="false" ht="15" hidden="false" customHeight="false" outlineLevel="0" collapsed="false">
      <c r="A48" s="32" t="n">
        <v>46113</v>
      </c>
      <c r="B48" s="33" t="s">
        <v>294</v>
      </c>
      <c r="C48" s="33" t="s">
        <v>295</v>
      </c>
      <c r="D48" s="33" t="s">
        <v>77</v>
      </c>
      <c r="E48" s="33" t="s">
        <v>296</v>
      </c>
      <c r="F48" s="33" t="s">
        <v>117</v>
      </c>
      <c r="G48" s="34" t="s">
        <v>66</v>
      </c>
      <c r="H48" s="35" t="s">
        <v>128</v>
      </c>
      <c r="I48" s="33" t="s">
        <v>124</v>
      </c>
      <c r="J48" s="33" t="s">
        <v>124</v>
      </c>
      <c r="K48" s="36" t="n">
        <v>100</v>
      </c>
      <c r="L48" s="37" t="s">
        <v>297</v>
      </c>
    </row>
    <row r="49" customFormat="false" ht="15" hidden="false" customHeight="false" outlineLevel="0" collapsed="false">
      <c r="A49" s="27" t="n">
        <v>46113</v>
      </c>
      <c r="B49" s="4" t="s">
        <v>298</v>
      </c>
      <c r="C49" s="4" t="s">
        <v>299</v>
      </c>
      <c r="D49" s="4" t="s">
        <v>97</v>
      </c>
      <c r="E49" s="4" t="s">
        <v>300</v>
      </c>
      <c r="F49" s="4" t="s">
        <v>276</v>
      </c>
      <c r="G49" s="28" t="s">
        <v>66</v>
      </c>
      <c r="H49" s="29" t="s">
        <v>301</v>
      </c>
      <c r="I49" s="4" t="s">
        <v>302</v>
      </c>
      <c r="J49" s="4" t="s">
        <v>303</v>
      </c>
      <c r="K49" s="30" t="n">
        <v>50</v>
      </c>
      <c r="L49" s="31"/>
    </row>
    <row r="50" customFormat="false" ht="15" hidden="false" customHeight="false" outlineLevel="0" collapsed="false">
      <c r="A50" s="32" t="n">
        <v>46113</v>
      </c>
      <c r="B50" s="33" t="s">
        <v>304</v>
      </c>
      <c r="C50" s="33" t="s">
        <v>259</v>
      </c>
      <c r="D50" s="33" t="s">
        <v>91</v>
      </c>
      <c r="E50" s="33" t="s">
        <v>305</v>
      </c>
      <c r="F50" s="33" t="s">
        <v>117</v>
      </c>
      <c r="G50" s="34" t="s">
        <v>66</v>
      </c>
      <c r="H50" s="35" t="s">
        <v>153</v>
      </c>
      <c r="I50" s="33" t="s">
        <v>124</v>
      </c>
      <c r="J50" s="33" t="s">
        <v>124</v>
      </c>
      <c r="K50" s="36" t="n">
        <v>100</v>
      </c>
      <c r="L50" s="37"/>
    </row>
    <row r="51" customFormat="false" ht="15" hidden="false" customHeight="false" outlineLevel="0" collapsed="false">
      <c r="A51" s="27" t="n">
        <v>46114</v>
      </c>
      <c r="B51" s="4" t="s">
        <v>306</v>
      </c>
      <c r="C51" s="4" t="s">
        <v>307</v>
      </c>
      <c r="D51" s="4" t="s">
        <v>78</v>
      </c>
      <c r="E51" s="4" t="s">
        <v>308</v>
      </c>
      <c r="F51" s="4" t="s">
        <v>309</v>
      </c>
      <c r="G51" s="28" t="s">
        <v>66</v>
      </c>
      <c r="H51" s="29" t="s">
        <v>310</v>
      </c>
      <c r="I51" s="4" t="s">
        <v>124</v>
      </c>
      <c r="J51" s="4" t="s">
        <v>124</v>
      </c>
      <c r="K51" s="30" t="n">
        <v>100</v>
      </c>
      <c r="L51" s="31"/>
    </row>
    <row r="52" customFormat="false" ht="15" hidden="false" customHeight="false" outlineLevel="0" collapsed="false">
      <c r="A52" s="32" t="n">
        <v>46114</v>
      </c>
      <c r="B52" s="33" t="s">
        <v>311</v>
      </c>
      <c r="C52" s="33" t="s">
        <v>312</v>
      </c>
      <c r="D52" s="33" t="s">
        <v>82</v>
      </c>
      <c r="E52" s="33" t="s">
        <v>313</v>
      </c>
      <c r="F52" s="33" t="s">
        <v>314</v>
      </c>
      <c r="G52" s="34" t="s">
        <v>66</v>
      </c>
      <c r="H52" s="35" t="s">
        <v>315</v>
      </c>
      <c r="I52" s="33" t="s">
        <v>124</v>
      </c>
      <c r="J52" s="33" t="s">
        <v>124</v>
      </c>
      <c r="K52" s="36" t="n">
        <v>100</v>
      </c>
      <c r="L52" s="37"/>
    </row>
    <row r="53" customFormat="false" ht="15" hidden="false" customHeight="false" outlineLevel="0" collapsed="false">
      <c r="A53" s="27" t="n">
        <v>46114</v>
      </c>
      <c r="B53" s="4" t="s">
        <v>316</v>
      </c>
      <c r="C53" s="4" t="s">
        <v>317</v>
      </c>
      <c r="D53" s="4" t="s">
        <v>79</v>
      </c>
      <c r="E53" s="4" t="s">
        <v>318</v>
      </c>
      <c r="F53" s="4" t="s">
        <v>319</v>
      </c>
      <c r="G53" s="28" t="s">
        <v>66</v>
      </c>
      <c r="H53" s="29" t="s">
        <v>320</v>
      </c>
      <c r="I53" s="4" t="s">
        <v>124</v>
      </c>
      <c r="J53" s="4" t="s">
        <v>124</v>
      </c>
      <c r="K53" s="30" t="n">
        <v>100</v>
      </c>
      <c r="L53" s="31"/>
    </row>
    <row r="54" customFormat="false" ht="15" hidden="false" customHeight="false" outlineLevel="0" collapsed="false">
      <c r="A54" s="32" t="n">
        <v>46114</v>
      </c>
      <c r="B54" s="33" t="s">
        <v>321</v>
      </c>
      <c r="C54" s="33" t="s">
        <v>317</v>
      </c>
      <c r="D54" s="33" t="s">
        <v>46</v>
      </c>
      <c r="E54" s="33" t="s">
        <v>322</v>
      </c>
      <c r="F54" s="33" t="s">
        <v>323</v>
      </c>
      <c r="G54" s="34" t="s">
        <v>66</v>
      </c>
      <c r="H54" s="35" t="s">
        <v>324</v>
      </c>
      <c r="I54" s="33" t="s">
        <v>325</v>
      </c>
      <c r="J54" s="33" t="s">
        <v>326</v>
      </c>
      <c r="K54" s="36" t="n">
        <v>200</v>
      </c>
      <c r="L54" s="37"/>
    </row>
    <row r="55" customFormat="false" ht="15" hidden="false" customHeight="false" outlineLevel="0" collapsed="false">
      <c r="A55" s="27" t="n">
        <v>46114</v>
      </c>
      <c r="B55" s="4" t="s">
        <v>327</v>
      </c>
      <c r="C55" s="4" t="s">
        <v>175</v>
      </c>
      <c r="D55" s="4" t="s">
        <v>65</v>
      </c>
      <c r="E55" s="4" t="s">
        <v>328</v>
      </c>
      <c r="F55" s="4" t="s">
        <v>172</v>
      </c>
      <c r="G55" s="28" t="s">
        <v>66</v>
      </c>
      <c r="H55" s="29" t="s">
        <v>173</v>
      </c>
      <c r="I55" s="4" t="s">
        <v>124</v>
      </c>
      <c r="J55" s="4" t="s">
        <v>124</v>
      </c>
      <c r="K55" s="30" t="n">
        <v>100</v>
      </c>
      <c r="L55" s="31"/>
    </row>
    <row r="56" customFormat="false" ht="15" hidden="false" customHeight="false" outlineLevel="0" collapsed="false">
      <c r="A56" s="32" t="n">
        <v>46114</v>
      </c>
      <c r="B56" s="33" t="s">
        <v>329</v>
      </c>
      <c r="C56" s="33" t="s">
        <v>232</v>
      </c>
      <c r="D56" s="33" t="s">
        <v>29</v>
      </c>
      <c r="E56" s="33" t="s">
        <v>330</v>
      </c>
      <c r="F56" s="33" t="s">
        <v>331</v>
      </c>
      <c r="G56" s="34" t="s">
        <v>66</v>
      </c>
      <c r="H56" s="35" t="s">
        <v>332</v>
      </c>
      <c r="I56" s="33" t="s">
        <v>124</v>
      </c>
      <c r="J56" s="33" t="s">
        <v>124</v>
      </c>
      <c r="K56" s="36" t="n">
        <v>500</v>
      </c>
      <c r="L56" s="37"/>
    </row>
    <row r="57" customFormat="false" ht="15" hidden="false" customHeight="false" outlineLevel="0" collapsed="false">
      <c r="A57" s="27" t="n">
        <v>46115</v>
      </c>
      <c r="B57" s="4" t="s">
        <v>333</v>
      </c>
      <c r="C57" s="4" t="s">
        <v>334</v>
      </c>
      <c r="D57" s="4" t="s">
        <v>83</v>
      </c>
      <c r="E57" s="4" t="s">
        <v>335</v>
      </c>
      <c r="F57" s="4" t="s">
        <v>167</v>
      </c>
      <c r="G57" s="28" t="s">
        <v>66</v>
      </c>
      <c r="H57" s="29" t="s">
        <v>336</v>
      </c>
      <c r="I57" s="4" t="s">
        <v>124</v>
      </c>
      <c r="J57" s="4" t="s">
        <v>124</v>
      </c>
      <c r="K57" s="30" t="n">
        <v>100</v>
      </c>
      <c r="L57" s="31"/>
    </row>
    <row r="58" customFormat="false" ht="15" hidden="false" customHeight="false" outlineLevel="0" collapsed="false">
      <c r="A58" s="32" t="n">
        <v>46119</v>
      </c>
      <c r="B58" s="33" t="s">
        <v>337</v>
      </c>
      <c r="C58" s="33" t="s">
        <v>338</v>
      </c>
      <c r="D58" s="33" t="s">
        <v>93</v>
      </c>
      <c r="E58" s="33" t="s">
        <v>339</v>
      </c>
      <c r="F58" s="33" t="s">
        <v>117</v>
      </c>
      <c r="G58" s="34" t="s">
        <v>66</v>
      </c>
      <c r="H58" s="35" t="s">
        <v>252</v>
      </c>
      <c r="I58" s="33" t="s">
        <v>124</v>
      </c>
      <c r="J58" s="33" t="s">
        <v>124</v>
      </c>
      <c r="K58" s="36" t="n">
        <v>50</v>
      </c>
      <c r="L58" s="37"/>
    </row>
    <row r="59" customFormat="false" ht="15" hidden="false" customHeight="false" outlineLevel="0" collapsed="false">
      <c r="A59" s="27" t="n">
        <v>46119</v>
      </c>
      <c r="B59" s="4" t="s">
        <v>340</v>
      </c>
      <c r="C59" s="4" t="s">
        <v>341</v>
      </c>
      <c r="D59" s="4" t="s">
        <v>42</v>
      </c>
      <c r="E59" s="4" t="s">
        <v>342</v>
      </c>
      <c r="F59" s="4" t="s">
        <v>276</v>
      </c>
      <c r="G59" s="28" t="s">
        <v>66</v>
      </c>
      <c r="H59" s="29" t="s">
        <v>277</v>
      </c>
      <c r="I59" s="4" t="s">
        <v>124</v>
      </c>
      <c r="J59" s="4" t="s">
        <v>124</v>
      </c>
      <c r="K59" s="30" t="n">
        <v>200</v>
      </c>
      <c r="L59" s="31"/>
    </row>
    <row r="60" customFormat="false" ht="15" hidden="false" customHeight="false" outlineLevel="0" collapsed="false">
      <c r="A60" s="32" t="n">
        <v>46119</v>
      </c>
      <c r="B60" s="33" t="s">
        <v>343</v>
      </c>
      <c r="C60" s="33" t="s">
        <v>344</v>
      </c>
      <c r="D60" s="33" t="s">
        <v>40</v>
      </c>
      <c r="E60" s="33" t="s">
        <v>345</v>
      </c>
      <c r="F60" s="33" t="s">
        <v>222</v>
      </c>
      <c r="G60" s="34" t="s">
        <v>66</v>
      </c>
      <c r="H60" s="35" t="s">
        <v>346</v>
      </c>
      <c r="I60" s="33" t="s">
        <v>124</v>
      </c>
      <c r="J60" s="33" t="s">
        <v>124</v>
      </c>
      <c r="K60" s="36" t="n">
        <v>200</v>
      </c>
      <c r="L60" s="37"/>
    </row>
    <row r="61" customFormat="false" ht="15" hidden="false" customHeight="false" outlineLevel="0" collapsed="false">
      <c r="A61" s="27" t="n">
        <v>46119</v>
      </c>
      <c r="B61" s="4" t="s">
        <v>347</v>
      </c>
      <c r="C61" s="4" t="s">
        <v>137</v>
      </c>
      <c r="D61" s="4" t="s">
        <v>81</v>
      </c>
      <c r="E61" s="4" t="s">
        <v>348</v>
      </c>
      <c r="F61" s="4" t="s">
        <v>222</v>
      </c>
      <c r="G61" s="28" t="s">
        <v>66</v>
      </c>
      <c r="H61" s="29" t="s">
        <v>346</v>
      </c>
      <c r="I61" s="4" t="s">
        <v>124</v>
      </c>
      <c r="J61" s="4" t="s">
        <v>124</v>
      </c>
      <c r="K61" s="30" t="n">
        <v>100</v>
      </c>
      <c r="L61" s="31"/>
    </row>
    <row r="62" customFormat="false" ht="15" hidden="false" customHeight="false" outlineLevel="0" collapsed="false">
      <c r="A62" s="32" t="n">
        <v>46119</v>
      </c>
      <c r="B62" s="33" t="s">
        <v>349</v>
      </c>
      <c r="C62" s="33" t="s">
        <v>235</v>
      </c>
      <c r="D62" s="33" t="s">
        <v>63</v>
      </c>
      <c r="E62" s="33" t="s">
        <v>350</v>
      </c>
      <c r="F62" s="33" t="s">
        <v>222</v>
      </c>
      <c r="G62" s="34" t="s">
        <v>66</v>
      </c>
      <c r="H62" s="35" t="s">
        <v>346</v>
      </c>
      <c r="I62" s="33" t="s">
        <v>124</v>
      </c>
      <c r="J62" s="33" t="s">
        <v>124</v>
      </c>
      <c r="K62" s="36" t="n">
        <v>100</v>
      </c>
      <c r="L62" s="37"/>
    </row>
    <row r="63" customFormat="false" ht="15" hidden="false" customHeight="false" outlineLevel="0" collapsed="false">
      <c r="A63" s="27" t="n">
        <v>46125</v>
      </c>
      <c r="B63" s="4" t="s">
        <v>351</v>
      </c>
      <c r="C63" s="4" t="s">
        <v>352</v>
      </c>
      <c r="D63" s="4" t="s">
        <v>90</v>
      </c>
      <c r="E63" s="4" t="s">
        <v>353</v>
      </c>
      <c r="F63" s="4" t="s">
        <v>354</v>
      </c>
      <c r="G63" s="28" t="s">
        <v>66</v>
      </c>
      <c r="H63" s="29" t="s">
        <v>355</v>
      </c>
      <c r="I63" s="4" t="s">
        <v>124</v>
      </c>
      <c r="J63" s="4" t="s">
        <v>124</v>
      </c>
      <c r="K63" s="30" t="n">
        <v>100</v>
      </c>
      <c r="L63" s="31"/>
    </row>
    <row r="64" customFormat="false" ht="15" hidden="false" customHeight="false" outlineLevel="0" collapsed="false">
      <c r="A64" s="32" t="n">
        <v>46125</v>
      </c>
      <c r="B64" s="33" t="s">
        <v>356</v>
      </c>
      <c r="C64" s="33" t="s">
        <v>357</v>
      </c>
      <c r="D64" s="33" t="s">
        <v>52</v>
      </c>
      <c r="E64" s="33" t="s">
        <v>358</v>
      </c>
      <c r="F64" s="33" t="s">
        <v>359</v>
      </c>
      <c r="G64" s="34" t="s">
        <v>66</v>
      </c>
      <c r="H64" s="35" t="s">
        <v>360</v>
      </c>
      <c r="I64" s="33" t="s">
        <v>124</v>
      </c>
      <c r="J64" s="33" t="s">
        <v>124</v>
      </c>
      <c r="K64" s="36" t="n">
        <v>200</v>
      </c>
      <c r="L64" s="37"/>
    </row>
    <row r="65" customFormat="false" ht="15" hidden="false" customHeight="false" outlineLevel="0" collapsed="false">
      <c r="A65" s="27" t="n">
        <v>46125</v>
      </c>
      <c r="B65" s="4" t="s">
        <v>361</v>
      </c>
      <c r="C65" s="4" t="s">
        <v>362</v>
      </c>
      <c r="D65" s="4" t="s">
        <v>96</v>
      </c>
      <c r="E65" s="4" t="s">
        <v>363</v>
      </c>
      <c r="F65" s="4" t="s">
        <v>309</v>
      </c>
      <c r="G65" s="28" t="s">
        <v>66</v>
      </c>
      <c r="H65" s="29" t="s">
        <v>310</v>
      </c>
      <c r="I65" s="4" t="s">
        <v>124</v>
      </c>
      <c r="J65" s="4" t="s">
        <v>124</v>
      </c>
      <c r="K65" s="30" t="n">
        <v>50</v>
      </c>
      <c r="L65" s="31"/>
    </row>
    <row r="66" customFormat="false" ht="15" hidden="false" customHeight="false" outlineLevel="0" collapsed="false">
      <c r="A66" s="32" t="n">
        <v>46125</v>
      </c>
      <c r="B66" s="33" t="s">
        <v>364</v>
      </c>
      <c r="C66" s="33" t="s">
        <v>232</v>
      </c>
      <c r="D66" s="33" t="s">
        <v>99</v>
      </c>
      <c r="E66" s="33" t="s">
        <v>365</v>
      </c>
      <c r="F66" s="33" t="s">
        <v>366</v>
      </c>
      <c r="G66" s="34" t="s">
        <v>66</v>
      </c>
      <c r="H66" s="35" t="s">
        <v>367</v>
      </c>
      <c r="I66" s="33" t="s">
        <v>368</v>
      </c>
      <c r="J66" s="33" t="s">
        <v>369</v>
      </c>
      <c r="K66" s="36" t="n">
        <v>50</v>
      </c>
      <c r="L66" s="37"/>
    </row>
    <row r="67" customFormat="false" ht="15" hidden="false" customHeight="false" outlineLevel="0" collapsed="false">
      <c r="A67" s="27" t="n">
        <v>46125</v>
      </c>
      <c r="B67" s="4" t="s">
        <v>370</v>
      </c>
      <c r="C67" s="4" t="s">
        <v>371</v>
      </c>
      <c r="D67" s="4" t="s">
        <v>76</v>
      </c>
      <c r="E67" s="4" t="s">
        <v>372</v>
      </c>
      <c r="F67" s="4" t="s">
        <v>354</v>
      </c>
      <c r="G67" s="28" t="s">
        <v>66</v>
      </c>
      <c r="H67" s="29" t="s">
        <v>373</v>
      </c>
      <c r="I67" s="4" t="s">
        <v>124</v>
      </c>
      <c r="J67" s="4" t="s">
        <v>124</v>
      </c>
      <c r="K67" s="30" t="n">
        <v>100</v>
      </c>
      <c r="L67" s="31"/>
    </row>
    <row r="68" customFormat="false" ht="15" hidden="false" customHeight="false" outlineLevel="0" collapsed="false">
      <c r="A68" s="32" t="n">
        <v>46133</v>
      </c>
      <c r="B68" s="33" t="s">
        <v>164</v>
      </c>
      <c r="C68" s="33" t="s">
        <v>165</v>
      </c>
      <c r="D68" s="33" t="s">
        <v>11</v>
      </c>
      <c r="E68" s="33" t="s">
        <v>166</v>
      </c>
      <c r="F68" s="33" t="s">
        <v>167</v>
      </c>
      <c r="G68" s="34" t="s">
        <v>66</v>
      </c>
      <c r="H68" s="35" t="s">
        <v>168</v>
      </c>
      <c r="I68" s="33" t="s">
        <v>124</v>
      </c>
      <c r="J68" s="33" t="s">
        <v>124</v>
      </c>
      <c r="K68" s="36" t="n">
        <v>25000</v>
      </c>
      <c r="L68" s="37"/>
    </row>
    <row r="69" customFormat="false" ht="15" hidden="false" customHeight="false" outlineLevel="0" collapsed="false">
      <c r="A69" s="27" t="n">
        <v>46133</v>
      </c>
      <c r="B69" s="4" t="s">
        <v>374</v>
      </c>
      <c r="C69" s="4" t="s">
        <v>157</v>
      </c>
      <c r="D69" s="4" t="s">
        <v>88</v>
      </c>
      <c r="E69" s="4" t="s">
        <v>375</v>
      </c>
      <c r="F69" s="4" t="s">
        <v>222</v>
      </c>
      <c r="G69" s="28" t="s">
        <v>66</v>
      </c>
      <c r="H69" s="29" t="s">
        <v>346</v>
      </c>
      <c r="I69" s="4" t="s">
        <v>124</v>
      </c>
      <c r="J69" s="4" t="s">
        <v>124</v>
      </c>
      <c r="K69" s="30" t="n">
        <v>100</v>
      </c>
      <c r="L69" s="31"/>
    </row>
    <row r="70" customFormat="false" ht="15" hidden="false" customHeight="false" outlineLevel="0" collapsed="false">
      <c r="A70" s="32" t="n">
        <v>46133</v>
      </c>
      <c r="B70" s="33" t="s">
        <v>376</v>
      </c>
      <c r="C70" s="33" t="s">
        <v>377</v>
      </c>
      <c r="D70" s="33" t="s">
        <v>37</v>
      </c>
      <c r="E70" s="33" t="s">
        <v>378</v>
      </c>
      <c r="F70" s="33" t="s">
        <v>354</v>
      </c>
      <c r="G70" s="34" t="s">
        <v>66</v>
      </c>
      <c r="H70" s="35" t="s">
        <v>373</v>
      </c>
      <c r="I70" s="33" t="s">
        <v>124</v>
      </c>
      <c r="J70" s="33" t="s">
        <v>124</v>
      </c>
      <c r="K70" s="36" t="n">
        <v>250</v>
      </c>
      <c r="L70" s="37"/>
    </row>
    <row r="71" customFormat="false" ht="15" hidden="false" customHeight="false" outlineLevel="0" collapsed="false">
      <c r="A71" s="27" t="n">
        <v>46133</v>
      </c>
      <c r="B71" s="4" t="s">
        <v>379</v>
      </c>
      <c r="C71" s="4" t="s">
        <v>380</v>
      </c>
      <c r="D71" s="4" t="s">
        <v>71</v>
      </c>
      <c r="E71" s="4" t="s">
        <v>381</v>
      </c>
      <c r="F71" s="4" t="s">
        <v>382</v>
      </c>
      <c r="G71" s="28" t="s">
        <v>66</v>
      </c>
      <c r="H71" s="29" t="s">
        <v>383</v>
      </c>
      <c r="I71" s="4" t="s">
        <v>229</v>
      </c>
      <c r="J71" s="4" t="s">
        <v>204</v>
      </c>
      <c r="K71" s="30" t="n">
        <v>100</v>
      </c>
      <c r="L71" s="31"/>
    </row>
    <row r="72" customFormat="false" ht="15" hidden="false" customHeight="false" outlineLevel="0" collapsed="false">
      <c r="A72" s="38" t="s">
        <v>384</v>
      </c>
      <c r="B72" s="38"/>
      <c r="C72" s="38"/>
      <c r="D72" s="38"/>
      <c r="E72" s="38"/>
      <c r="F72" s="38"/>
      <c r="G72" s="38"/>
      <c r="H72" s="38"/>
      <c r="I72" s="38"/>
      <c r="J72" s="38"/>
      <c r="K72" s="39" t="n">
        <f aca="false">SUBTOTAL(109,K5:K71)</f>
        <v>104480</v>
      </c>
      <c r="L72" s="38"/>
    </row>
  </sheetData>
  <autoFilter ref="A4:L71"/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2" min="2" style="0" width="100"/>
  </cols>
  <sheetData>
    <row r="1" customFormat="false" ht="19.7" hidden="false" customHeight="false" outlineLevel="0" collapsed="false">
      <c r="A1" s="24" t="s">
        <v>385</v>
      </c>
    </row>
    <row r="3" customFormat="false" ht="43.5" hidden="false" customHeight="true" outlineLevel="0" collapsed="false">
      <c r="A3" s="40" t="s">
        <v>386</v>
      </c>
      <c r="B3" s="41" t="s">
        <v>387</v>
      </c>
    </row>
    <row r="4" customFormat="false" ht="43.5" hidden="false" customHeight="true" outlineLevel="0" collapsed="false">
      <c r="A4" s="40" t="s">
        <v>388</v>
      </c>
      <c r="B4" s="41" t="s">
        <v>389</v>
      </c>
    </row>
    <row r="5" customFormat="false" ht="43.5" hidden="false" customHeight="true" outlineLevel="0" collapsed="false">
      <c r="A5" s="40" t="s">
        <v>390</v>
      </c>
      <c r="B5" s="41" t="s">
        <v>391</v>
      </c>
    </row>
    <row r="6" customFormat="false" ht="43.5" hidden="false" customHeight="true" outlineLevel="0" collapsed="false">
      <c r="A6" s="40" t="s">
        <v>392</v>
      </c>
      <c r="B6" s="41" t="s">
        <v>393</v>
      </c>
    </row>
    <row r="7" customFormat="false" ht="43.5" hidden="false" customHeight="true" outlineLevel="0" collapsed="false">
      <c r="A7" s="40" t="s">
        <v>394</v>
      </c>
      <c r="B7" s="41" t="s">
        <v>395</v>
      </c>
    </row>
    <row r="8" customFormat="false" ht="43.5" hidden="false" customHeight="true" outlineLevel="0" collapsed="false">
      <c r="A8" s="40" t="s">
        <v>396</v>
      </c>
      <c r="B8" s="41" t="s">
        <v>397</v>
      </c>
    </row>
    <row r="9" customFormat="false" ht="43.5" hidden="false" customHeight="true" outlineLevel="0" collapsed="false">
      <c r="A9" s="40" t="s">
        <v>398</v>
      </c>
      <c r="B9" s="41" t="s">
        <v>399</v>
      </c>
    </row>
    <row r="10" customFormat="false" ht="43.5" hidden="false" customHeight="true" outlineLevel="0" collapsed="false">
      <c r="A10" s="40" t="s">
        <v>400</v>
      </c>
      <c r="B10" s="41" t="s">
        <v>401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2026-10-28T21:06:53Z</dcterms:created>
  <dc:creator>openpyxl</dc:creator>
  <dc:description/>
  <dc:language>en-US</dc:language>
  <cp:lastModifiedBy/>
  <dcterms:modified xsi:type="dcterms:W3CDTF">2026-10-28T21:06:53Z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